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720" activeTab="1"/>
  </bookViews>
  <sheets>
    <sheet name="Table 1" sheetId="1" r:id="rId1"/>
    <sheet name="Planilha1" sheetId="2" r:id="rId2"/>
  </sheets>
  <definedNames>
    <definedName name="_xlnm.Print_Area" localSheetId="0">'Table 1'!$A$1:$I$209</definedName>
  </definedNames>
  <calcPr calcId="181029" fullPrecision="0"/>
</workbook>
</file>

<file path=xl/calcChain.xml><?xml version="1.0" encoding="utf-8"?>
<calcChain xmlns="http://schemas.openxmlformats.org/spreadsheetml/2006/main">
  <c r="I195" i="1"/>
  <c r="G80"/>
  <c r="E83"/>
  <c r="I140" l="1"/>
  <c r="E111" l="1"/>
  <c r="E114"/>
  <c r="E87" l="1"/>
  <c r="E78"/>
  <c r="I199" l="1"/>
  <c r="I198"/>
  <c r="I197"/>
  <c r="I196"/>
  <c r="I194"/>
  <c r="I193"/>
  <c r="I192"/>
  <c r="I191"/>
  <c r="I190"/>
  <c r="I189"/>
  <c r="I188"/>
  <c r="I187"/>
  <c r="I184"/>
  <c r="I183"/>
  <c r="I182"/>
  <c r="I181"/>
  <c r="I180"/>
  <c r="I179"/>
  <c r="I178"/>
  <c r="I177"/>
  <c r="I174"/>
  <c r="I173"/>
  <c r="I172"/>
  <c r="I171"/>
  <c r="I170"/>
  <c r="I169"/>
  <c r="I168"/>
  <c r="I167"/>
  <c r="I166"/>
  <c r="I165"/>
  <c r="I164"/>
  <c r="I163"/>
  <c r="I162"/>
  <c r="I161"/>
  <c r="I160"/>
  <c r="I159"/>
  <c r="I158"/>
  <c r="I157"/>
  <c r="I156"/>
  <c r="I155"/>
  <c r="I154"/>
  <c r="I153"/>
  <c r="I152"/>
  <c r="I151"/>
  <c r="I150"/>
  <c r="I149"/>
  <c r="I148"/>
  <c r="I147"/>
  <c r="I144"/>
  <c r="I143"/>
  <c r="I142"/>
  <c r="I141"/>
  <c r="I139"/>
  <c r="I138"/>
  <c r="I137"/>
  <c r="I136"/>
  <c r="I135"/>
  <c r="I134"/>
  <c r="I133"/>
  <c r="I132"/>
  <c r="I129"/>
  <c r="I128"/>
  <c r="I127"/>
  <c r="I126"/>
  <c r="I125"/>
  <c r="I130" s="1"/>
  <c r="I122"/>
  <c r="I121"/>
  <c r="I120"/>
  <c r="I119"/>
  <c r="I118"/>
  <c r="I117"/>
  <c r="I123" s="1"/>
  <c r="I114"/>
  <c r="I113"/>
  <c r="I112"/>
  <c r="I111"/>
  <c r="I110"/>
  <c r="I109"/>
  <c r="I106"/>
  <c r="I105"/>
  <c r="I104"/>
  <c r="I103"/>
  <c r="I107" s="1"/>
  <c r="I100"/>
  <c r="I99"/>
  <c r="I98"/>
  <c r="I97"/>
  <c r="I94"/>
  <c r="I93"/>
  <c r="I92"/>
  <c r="I91"/>
  <c r="I90"/>
  <c r="I87"/>
  <c r="I86"/>
  <c r="I85"/>
  <c r="I84"/>
  <c r="I83"/>
  <c r="I80"/>
  <c r="I79"/>
  <c r="I78"/>
  <c r="I77"/>
  <c r="B42" i="2"/>
  <c r="B39"/>
  <c r="B36"/>
  <c r="B33"/>
  <c r="B30"/>
  <c r="B21"/>
  <c r="B18"/>
  <c r="I115" i="1" l="1"/>
  <c r="I101"/>
  <c r="I81"/>
  <c r="I145"/>
  <c r="I88"/>
  <c r="I95"/>
  <c r="I185"/>
  <c r="I175"/>
  <c r="I200"/>
  <c r="H202" l="1"/>
  <c r="C42" i="2"/>
  <c r="J42" s="1"/>
  <c r="C30"/>
  <c r="I30" s="1"/>
  <c r="C39"/>
  <c r="J39" s="1"/>
  <c r="C36"/>
  <c r="J36" s="1"/>
  <c r="C33"/>
  <c r="I33" s="1"/>
  <c r="C21"/>
  <c r="F21" s="1"/>
  <c r="G21" s="1"/>
  <c r="C18"/>
  <c r="F18" s="1"/>
  <c r="I67" i="1" l="1"/>
  <c r="I66"/>
  <c r="I65"/>
  <c r="I64"/>
  <c r="I61"/>
  <c r="I60"/>
  <c r="I59"/>
  <c r="I58"/>
  <c r="I57"/>
  <c r="I56"/>
  <c r="I55"/>
  <c r="I52"/>
  <c r="I51"/>
  <c r="I50"/>
  <c r="I49"/>
  <c r="I48"/>
  <c r="I47"/>
  <c r="I46"/>
  <c r="I45"/>
  <c r="I44"/>
  <c r="I43"/>
  <c r="I40"/>
  <c r="I39"/>
  <c r="I38"/>
  <c r="I37"/>
  <c r="I36"/>
  <c r="I35"/>
  <c r="I34"/>
  <c r="I33"/>
  <c r="I32"/>
  <c r="I29"/>
  <c r="I28"/>
  <c r="I27"/>
  <c r="I26"/>
  <c r="I23"/>
  <c r="I16"/>
  <c r="I15"/>
  <c r="I12"/>
  <c r="I11"/>
  <c r="I41" l="1"/>
  <c r="C27" i="2" s="1"/>
  <c r="I13" i="1"/>
  <c r="C9" i="2" s="1"/>
  <c r="E9" s="1"/>
  <c r="I53" i="1"/>
  <c r="C45" i="2" s="1"/>
  <c r="I24" i="1"/>
  <c r="C15" i="2" s="1"/>
  <c r="I62" i="1"/>
  <c r="C48" i="2" s="1"/>
  <c r="I68" i="1"/>
  <c r="I17"/>
  <c r="C12" i="2" s="1"/>
  <c r="I30" i="1"/>
  <c r="C24" i="2" s="1"/>
  <c r="C51" l="1"/>
  <c r="K51" s="1"/>
  <c r="H70" i="1"/>
  <c r="H24" i="2"/>
  <c r="G24"/>
  <c r="G55" s="1"/>
  <c r="K48"/>
  <c r="E15"/>
  <c r="F15" s="1"/>
  <c r="F55" s="1"/>
  <c r="E12"/>
  <c r="K45"/>
  <c r="H27"/>
  <c r="C55" l="1"/>
  <c r="C13" s="1"/>
  <c r="E55"/>
  <c r="J27"/>
  <c r="J55" s="1"/>
  <c r="I27"/>
  <c r="H55"/>
  <c r="C43" l="1"/>
  <c r="H57"/>
  <c r="C40"/>
  <c r="C49"/>
  <c r="C34"/>
  <c r="G57"/>
  <c r="C46"/>
  <c r="C10"/>
  <c r="C19"/>
  <c r="C16"/>
  <c r="C31"/>
  <c r="C22"/>
  <c r="C28"/>
  <c r="C37"/>
  <c r="C25"/>
  <c r="F57"/>
  <c r="C52"/>
  <c r="J57"/>
  <c r="E57"/>
  <c r="E58" s="1"/>
  <c r="F58" s="1"/>
  <c r="G58" s="1"/>
  <c r="H58" s="1"/>
  <c r="E56"/>
  <c r="F56" s="1"/>
  <c r="G56" s="1"/>
  <c r="H56" s="1"/>
  <c r="I55"/>
  <c r="I57" s="1"/>
  <c r="K27"/>
  <c r="K55" s="1"/>
  <c r="K57" s="1"/>
  <c r="I56" l="1"/>
  <c r="J56" s="1"/>
  <c r="K56" s="1"/>
  <c r="I58"/>
  <c r="J58" s="1"/>
  <c r="K58" s="1"/>
</calcChain>
</file>

<file path=xl/sharedStrings.xml><?xml version="1.0" encoding="utf-8"?>
<sst xmlns="http://schemas.openxmlformats.org/spreadsheetml/2006/main" count="984" uniqueCount="473">
  <si>
    <r>
      <rPr>
        <b/>
        <sz val="23.5"/>
        <rFont val="Arial"/>
        <family val="2"/>
      </rPr>
      <t>PREFEITURA MUNICIPAL DE AGUIA BRANCA</t>
    </r>
  </si>
  <si>
    <r>
      <rPr>
        <b/>
        <sz val="11.5"/>
        <rFont val="Arial"/>
        <family val="2"/>
      </rPr>
      <t>ESTADO DO ESPÍRITO SANTO</t>
    </r>
  </si>
  <si>
    <r>
      <rPr>
        <b/>
        <sz val="9.5"/>
        <rFont val="Arial"/>
        <family val="2"/>
      </rPr>
      <t>Obra:</t>
    </r>
  </si>
  <si>
    <r>
      <rPr>
        <sz val="8.5"/>
        <rFont val="Arial"/>
        <family val="2"/>
      </rPr>
      <t>CONSTRUÇÃO CAMPO BOLA DE MASSA EM AGUIA BRANCA</t>
    </r>
  </si>
  <si>
    <r>
      <rPr>
        <b/>
        <sz val="9.5"/>
        <rFont val="Arial"/>
        <family val="2"/>
      </rPr>
      <t>DER-EDIF  JUL-2024</t>
    </r>
  </si>
  <si>
    <r>
      <rPr>
        <b/>
        <sz val="9.5"/>
        <rFont val="Arial"/>
        <family val="2"/>
      </rPr>
      <t>Local:</t>
    </r>
  </si>
  <si>
    <r>
      <rPr>
        <sz val="9.5"/>
        <rFont val="Arial"/>
        <family val="2"/>
      </rPr>
      <t>PARQUE  MUNICIPAL  RECANTO  DO  JACARÉ  - AGUIA BRANCA/ ES</t>
    </r>
  </si>
  <si>
    <r>
      <rPr>
        <b/>
        <sz val="9.5"/>
        <rFont val="Arial"/>
        <family val="2"/>
      </rPr>
      <t>BDI : 36,59%</t>
    </r>
  </si>
  <si>
    <r>
      <rPr>
        <b/>
        <sz val="15.5"/>
        <rFont val="Arial"/>
        <family val="2"/>
      </rPr>
      <t>PLANILHA ORÇAMENTÁRIA</t>
    </r>
  </si>
  <si>
    <r>
      <rPr>
        <b/>
        <sz val="8.5"/>
        <rFont val="Arial"/>
        <family val="2"/>
      </rPr>
      <t>ITEM</t>
    </r>
  </si>
  <si>
    <r>
      <rPr>
        <b/>
        <sz val="8.5"/>
        <rFont val="Arial"/>
        <family val="2"/>
      </rPr>
      <t>CÓDIGO</t>
    </r>
  </si>
  <si>
    <r>
      <rPr>
        <b/>
        <sz val="8.5"/>
        <rFont val="Arial"/>
        <family val="2"/>
      </rPr>
      <t>DESCRIÇÃO</t>
    </r>
  </si>
  <si>
    <r>
      <rPr>
        <b/>
        <sz val="8.5"/>
        <rFont val="Arial"/>
        <family val="2"/>
      </rPr>
      <t>UNID</t>
    </r>
  </si>
  <si>
    <r>
      <rPr>
        <b/>
        <sz val="8.5"/>
        <rFont val="Arial"/>
        <family val="2"/>
      </rPr>
      <t>QUANT.</t>
    </r>
  </si>
  <si>
    <r>
      <rPr>
        <sz val="8.5"/>
        <rFont val="Arial"/>
        <family val="2"/>
      </rPr>
      <t>VALORES EM REAL</t>
    </r>
  </si>
  <si>
    <r>
      <rPr>
        <b/>
        <sz val="8.5"/>
        <rFont val="Arial"/>
        <family val="2"/>
      </rPr>
      <t>P. UNIT.</t>
    </r>
  </si>
  <si>
    <r>
      <rPr>
        <b/>
        <sz val="8.5"/>
        <rFont val="Arial"/>
        <family val="2"/>
      </rPr>
      <t>P. TOTAL</t>
    </r>
  </si>
  <si>
    <r>
      <rPr>
        <b/>
        <sz val="8.5"/>
        <rFont val="Arial"/>
        <family val="2"/>
      </rPr>
      <t>SERVIÇOS PRELIMINARES</t>
    </r>
  </si>
  <si>
    <r>
      <rPr>
        <sz val="8.5"/>
        <rFont val="Arial"/>
        <family val="2"/>
      </rPr>
      <t>1.1</t>
    </r>
  </si>
  <si>
    <r>
      <rPr>
        <sz val="8.5"/>
        <rFont val="Arial"/>
        <family val="2"/>
      </rPr>
      <t xml:space="preserve">20305 DER-
</t>
    </r>
    <r>
      <rPr>
        <sz val="8.5"/>
        <rFont val="Arial"/>
        <family val="2"/>
      </rPr>
      <t>ES</t>
    </r>
  </si>
  <si>
    <r>
      <rPr>
        <sz val="8.5"/>
        <rFont val="Arial"/>
        <family val="2"/>
      </rPr>
      <t>Placa de obra nas dimensões de 2.0 x 4.0 m, padrão IOPES</t>
    </r>
  </si>
  <si>
    <r>
      <rPr>
        <sz val="8.5"/>
        <rFont val="Arial"/>
        <family val="2"/>
      </rPr>
      <t>m²</t>
    </r>
  </si>
  <si>
    <r>
      <rPr>
        <sz val="9.5"/>
        <rFont val="Arial"/>
        <family val="2"/>
      </rPr>
      <t>R$</t>
    </r>
  </si>
  <si>
    <r>
      <rPr>
        <sz val="8.5"/>
        <rFont val="Arial"/>
        <family val="2"/>
      </rPr>
      <t>R$</t>
    </r>
  </si>
  <si>
    <r>
      <rPr>
        <sz val="8.5"/>
        <rFont val="Arial"/>
        <family val="2"/>
      </rPr>
      <t>1.2</t>
    </r>
  </si>
  <si>
    <r>
      <rPr>
        <sz val="8.5"/>
        <rFont val="Arial"/>
        <family val="2"/>
      </rPr>
      <t xml:space="preserve">020702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</si>
  <si>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Barracão  para  almoxarifado  área  de  10.90m2,  de  chapa  de  compensado  de  12mm  e
</t>
    </r>
    <r>
      <rPr>
        <sz val="8.5"/>
        <rFont val="Arial"/>
        <family val="2"/>
      </rPr>
      <t>pontalete 8x8cm, piso cimentado e cobertura de telhas de fibrocimento de 6mm, incl. ponto de luz, conf. projeto (1 utilização)</t>
    </r>
  </si>
  <si>
    <r>
      <rPr>
        <b/>
        <sz val="8.5"/>
        <rFont val="Arial"/>
        <family val="2"/>
      </rPr>
      <t>SUBTOTAL</t>
    </r>
  </si>
  <si>
    <r>
      <rPr>
        <b/>
        <sz val="8.5"/>
        <rFont val="Arial"/>
        <family val="2"/>
      </rPr>
      <t>R$</t>
    </r>
  </si>
  <si>
    <r>
      <rPr>
        <b/>
        <sz val="8.5"/>
        <rFont val="Arial"/>
        <family val="2"/>
      </rPr>
      <t>MOVIMENTO DE TERRA</t>
    </r>
  </si>
  <si>
    <r>
      <rPr>
        <sz val="8.5"/>
        <rFont val="Arial"/>
        <family val="2"/>
      </rPr>
      <t>2.1</t>
    </r>
  </si>
  <si>
    <r>
      <rPr>
        <sz val="8.5"/>
        <rFont val="Arial"/>
        <family val="2"/>
      </rPr>
      <t xml:space="preserve">030101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</si>
  <si>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Escavação manual em material de 1a. categoria, até 1.50 m de profundidade</t>
    </r>
  </si>
  <si>
    <r>
      <rPr>
        <sz val="8.5"/>
        <rFont val="Arial"/>
        <family val="2"/>
      </rPr>
      <t>m3</t>
    </r>
  </si>
  <si>
    <r>
      <rPr>
        <sz val="8.5"/>
        <rFont val="Arial"/>
        <family val="2"/>
      </rPr>
      <t>2.2</t>
    </r>
  </si>
  <si>
    <r>
      <rPr>
        <sz val="8.5"/>
        <rFont val="Arial"/>
        <family val="2"/>
      </rPr>
      <t xml:space="preserve">030201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</si>
  <si>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Reaterro apiloado de cavas de fundação, em camadas de 20 cm</t>
    </r>
  </si>
  <si>
    <r>
      <rPr>
        <b/>
        <sz val="9.5"/>
        <rFont val="Arial"/>
        <family val="2"/>
      </rPr>
      <t>FUNDAÇÃO</t>
    </r>
  </si>
  <si>
    <r>
      <rPr>
        <sz val="8.5"/>
        <rFont val="Arial"/>
        <family val="2"/>
      </rPr>
      <t xml:space="preserve">40324 DER-
</t>
    </r>
    <r>
      <rPr>
        <sz val="8.5"/>
        <rFont val="Arial"/>
        <family val="2"/>
      </rPr>
      <t>ES</t>
    </r>
  </si>
  <si>
    <r>
      <rPr>
        <sz val="8.5"/>
        <rFont val="Arial"/>
        <family val="2"/>
      </rPr>
      <t xml:space="preserve">Fornecimento, preparo e aplicação de concreto Fck=25 MPa (brita 1 e 2) - (5% de perdas já
</t>
    </r>
    <r>
      <rPr>
        <sz val="8.5"/>
        <rFont val="Arial"/>
        <family val="2"/>
      </rPr>
      <t>incluído no custo)</t>
    </r>
  </si>
  <si>
    <r>
      <rPr>
        <sz val="8.5"/>
        <rFont val="Arial"/>
        <family val="2"/>
      </rPr>
      <t xml:space="preserve">40333 DER-
</t>
    </r>
    <r>
      <rPr>
        <sz val="8.5"/>
        <rFont val="Arial"/>
        <family val="2"/>
      </rPr>
      <t>ES</t>
    </r>
  </si>
  <si>
    <r>
      <rPr>
        <sz val="8.5"/>
        <rFont val="Arial"/>
        <family val="2"/>
      </rPr>
      <t xml:space="preserve">Fornecimento, dobragem e colocação em fôrma, de armadura CA-60 B fina, diâmetro de 4.0
</t>
    </r>
    <r>
      <rPr>
        <sz val="8.5"/>
        <rFont val="Arial"/>
        <family val="2"/>
      </rPr>
      <t>a 7.0mm</t>
    </r>
  </si>
  <si>
    <r>
      <rPr>
        <sz val="8.5"/>
        <rFont val="Arial"/>
        <family val="2"/>
      </rPr>
      <t>kg</t>
    </r>
  </si>
  <si>
    <r>
      <rPr>
        <sz val="8.5"/>
        <rFont val="Arial"/>
        <family val="2"/>
      </rPr>
      <t xml:space="preserve">40328 DER-
</t>
    </r>
    <r>
      <rPr>
        <sz val="8.5"/>
        <rFont val="Arial"/>
        <family val="2"/>
      </rPr>
      <t>ES</t>
    </r>
  </si>
  <si>
    <r>
      <rPr>
        <sz val="8.5"/>
        <rFont val="Arial"/>
        <family val="2"/>
      </rPr>
      <t xml:space="preserve">Fornecimento, dobragem e colocação em fôrma, de armadura CA-50 A média, diâmetro de
</t>
    </r>
    <r>
      <rPr>
        <sz val="8.5"/>
        <rFont val="Arial"/>
        <family val="2"/>
      </rPr>
      <t>6.3 a 10.0 mm</t>
    </r>
  </si>
  <si>
    <r>
      <rPr>
        <sz val="8.5"/>
        <rFont val="Arial"/>
        <family val="2"/>
      </rPr>
      <t xml:space="preserve">40206 DER-
</t>
    </r>
    <r>
      <rPr>
        <sz val="8.5"/>
        <rFont val="Arial"/>
        <family val="2"/>
      </rPr>
      <t>ES</t>
    </r>
  </si>
  <si>
    <r>
      <rPr>
        <sz val="8.5"/>
        <rFont val="Arial"/>
        <family val="2"/>
      </rPr>
      <t xml:space="preserve">Fôrma de tábua de madeira de 2.5 x 30.0 cm para fundações, levando-se em conta a
</t>
    </r>
    <r>
      <rPr>
        <sz val="8.5"/>
        <rFont val="Arial"/>
        <family val="2"/>
      </rPr>
      <t>utilização 5 vezes (incluido o material, corte, montagem, escoramento e desforma)</t>
    </r>
  </si>
  <si>
    <r>
      <rPr>
        <sz val="8.5"/>
        <rFont val="Arial"/>
        <family val="2"/>
      </rPr>
      <t>m2</t>
    </r>
  </si>
  <si>
    <r>
      <rPr>
        <sz val="8.5"/>
        <rFont val="Arial"/>
        <family val="2"/>
      </rPr>
      <t xml:space="preserve">40813 DER-
</t>
    </r>
    <r>
      <rPr>
        <sz val="8.5"/>
        <rFont val="Arial"/>
        <family val="2"/>
      </rPr>
      <t>ES</t>
    </r>
  </si>
  <si>
    <r>
      <rPr>
        <sz val="8.5"/>
        <rFont val="Arial"/>
        <family val="2"/>
      </rPr>
      <t>Impermeabilização de estrutura com Sika Top 107 ou equivalente</t>
    </r>
  </si>
  <si>
    <r>
      <rPr>
        <b/>
        <sz val="8.5"/>
        <rFont val="Arial"/>
        <family val="2"/>
      </rPr>
      <t>ESTRUTURA METÁLICA</t>
    </r>
  </si>
  <si>
    <r>
      <rPr>
        <sz val="8.5"/>
        <rFont val="Arial"/>
        <family val="2"/>
      </rPr>
      <t xml:space="preserve">200738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</si>
  <si>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Estrut.  metálica  p/  quadra  poliesp.  coberta  constituída  por  perfis  formados  a  frio,  aço
</t>
    </r>
    <r>
      <rPr>
        <sz val="8.5"/>
        <rFont val="Arial"/>
        <family val="2"/>
      </rPr>
      <t>estrutural  ASTM  A-570  G33  (terças)  ASTM  A-36  (demais  perfis)  c/  o  sistema  de  trat.  e pintura conf descrito em notas da planilha</t>
    </r>
  </si>
  <si>
    <r>
      <rPr>
        <sz val="8.5"/>
        <rFont val="Arial"/>
        <family val="2"/>
      </rPr>
      <t xml:space="preserve">090312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</si>
  <si>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Calha em chapa galvanizada com largura de 40 cm</t>
    </r>
  </si>
  <si>
    <r>
      <rPr>
        <sz val="8.5"/>
        <rFont val="Arial"/>
        <family val="2"/>
      </rPr>
      <t>m</t>
    </r>
  </si>
  <si>
    <r>
      <rPr>
        <sz val="8.5"/>
        <rFont val="Arial"/>
        <family val="2"/>
      </rPr>
      <t xml:space="preserve">141909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</si>
  <si>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Tubo de PVC rígido soldável branco, para esgoto, diâmetro 100mm (4"), inclusive conexões</t>
    </r>
  </si>
  <si>
    <r>
      <rPr>
        <sz val="8.5"/>
        <rFont val="Arial"/>
        <family val="2"/>
      </rPr>
      <t xml:space="preserve">090228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</si>
  <si>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Telha  em  aço  galvalume  trapezoidal  40,  e=0.50mm,  pintura  cor  branca  nas  duas  faces,
</t>
    </r>
    <r>
      <rPr>
        <sz val="8.5"/>
        <rFont val="Arial"/>
        <family val="2"/>
      </rPr>
      <t>inclusive acessório de fixação Ref. Santo André, Eternit, Metform ou equivalente</t>
    </r>
  </si>
  <si>
    <r>
      <rPr>
        <b/>
        <sz val="8.5"/>
        <rFont val="Arial"/>
        <family val="2"/>
      </rPr>
      <t>PISO E FECHAMENTO</t>
    </r>
  </si>
  <si>
    <r>
      <rPr>
        <sz val="8.5"/>
        <rFont val="Arial"/>
        <family val="2"/>
      </rPr>
      <t xml:space="preserve">030203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</si>
  <si>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Lastro de brita 3 e 4, apiloado manualmente</t>
    </r>
  </si>
  <si>
    <r>
      <rPr>
        <sz val="8.5"/>
        <rFont val="Arial"/>
        <family val="2"/>
      </rPr>
      <t>m³</t>
    </r>
  </si>
  <si>
    <r>
      <rPr>
        <sz val="8.5"/>
        <rFont val="Arial"/>
        <family val="2"/>
      </rPr>
      <t xml:space="preserve">030208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</si>
  <si>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Aterro  manual  para  regularização  do  terreno  em  argila,  inclusive  adensamento  manual  e
</t>
    </r>
    <r>
      <rPr>
        <sz val="8.5"/>
        <rFont val="Arial"/>
        <family val="2"/>
      </rPr>
      <t>fornecimento do material (máximo de 100m3)</t>
    </r>
  </si>
  <si>
    <r>
      <rPr>
        <sz val="8.5"/>
        <rFont val="Arial"/>
        <family val="2"/>
      </rPr>
      <t xml:space="preserve">200715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</si>
  <si>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Mureta  em  alvenaria  de  blocos  cerâmicos  10x20x20cmm,  h=0.60cm,  para  fechamento  de
</t>
    </r>
    <r>
      <rPr>
        <sz val="8.5"/>
        <rFont val="Arial"/>
        <family val="2"/>
      </rPr>
      <t>quadra, com pilaretes de travamento em concreto armado a cada 3m, inclusive chapisco</t>
    </r>
  </si>
  <si>
    <r>
      <rPr>
        <sz val="8.5"/>
        <rFont val="Arial"/>
        <family val="2"/>
      </rPr>
      <t xml:space="preserve">110302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</si>
  <si>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Reboco  tipo  paulista  de  argamassa  de  cimento,  cal  hidratada  CH1  e  areia  lavada  traço
</t>
    </r>
    <r>
      <rPr>
        <sz val="8.5"/>
        <rFont val="Arial"/>
        <family val="2"/>
      </rPr>
      <t>1:0.5:6, espessura 25 mm</t>
    </r>
  </si>
  <si>
    <r>
      <rPr>
        <sz val="8.5"/>
        <rFont val="Arial"/>
        <family val="2"/>
      </rPr>
      <t xml:space="preserve">160708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</si>
  <si>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Pintura com tinta acrílica Suvinil, Coral ou Metalatex, inclusive selador acrílico, em paredes
</t>
    </r>
    <r>
      <rPr>
        <sz val="8.5"/>
        <rFont val="Arial"/>
        <family val="2"/>
      </rPr>
      <t>externas a três demãos</t>
    </r>
  </si>
  <si>
    <r>
      <rPr>
        <sz val="8.5"/>
        <rFont val="Arial"/>
        <family val="2"/>
      </rPr>
      <t xml:space="preserve">170220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</si>
  <si>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Bancada de granito com espessura de 2 cm</t>
    </r>
  </si>
  <si>
    <r>
      <rPr>
        <sz val="8.5"/>
        <rFont val="Arial"/>
        <family val="2"/>
      </rPr>
      <t xml:space="preserve">130304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</si>
  <si>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Rodapé de madeira de lei 7.0 x 1.5 cm, fixado com parafuso e bucha plástica n° 7</t>
    </r>
  </si>
  <si>
    <r>
      <rPr>
        <sz val="8.5"/>
        <rFont val="Arial"/>
        <family val="2"/>
      </rPr>
      <t xml:space="preserve">200209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</si>
  <si>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Passeio  de  cimentado  camurçado  com  argamassa  de  cimento  e  areia  no  traço  1:3  esp.
</t>
    </r>
    <r>
      <rPr>
        <sz val="8.5"/>
        <rFont val="Arial"/>
        <family val="2"/>
      </rPr>
      <t>1.5cm, e lastro de concreto com 8cm de espessura, inclusive preparo de caixa</t>
    </r>
  </si>
  <si>
    <r>
      <rPr>
        <sz val="8.5"/>
        <rFont val="Arial"/>
        <family val="2"/>
      </rPr>
      <t xml:space="preserve">MERCADO
</t>
    </r>
    <r>
      <rPr>
        <sz val="8.5"/>
        <rFont val="Arial"/>
        <family val="2"/>
      </rPr>
      <t>01</t>
    </r>
  </si>
  <si>
    <r>
      <rPr>
        <sz val="8.5"/>
        <rFont val="Arial"/>
        <family val="2"/>
      </rPr>
      <t>ESTRUTURA METALICA CONFORME PROJETO, COM FECHAMENTO EM ACM</t>
    </r>
  </si>
  <si>
    <r>
      <rPr>
        <sz val="8.5"/>
        <rFont val="Arial"/>
        <family val="2"/>
      </rPr>
      <t>und</t>
    </r>
  </si>
  <si>
    <r>
      <rPr>
        <b/>
        <sz val="8.5"/>
        <rFont val="Arial"/>
        <family val="2"/>
      </rPr>
      <t>INSTALAÇÕES ELÉTRICAS</t>
    </r>
  </si>
  <si>
    <r>
      <rPr>
        <sz val="9.5"/>
        <rFont val="Arial"/>
        <family val="2"/>
      </rPr>
      <t xml:space="preserve">150311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</si>
  <si>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 xml:space="preserve">Quadro de distribuição de energia, de embutir, com 12 divisões modulares, sem
</t>
    </r>
    <r>
      <rPr>
        <sz val="9.5"/>
        <rFont val="Arial"/>
        <family val="2"/>
      </rPr>
      <t>barramento</t>
    </r>
  </si>
  <si>
    <r>
      <rPr>
        <sz val="8.5"/>
        <rFont val="Arial"/>
        <family val="2"/>
      </rPr>
      <t>unid.</t>
    </r>
  </si>
  <si>
    <r>
      <rPr>
        <sz val="9.5"/>
        <rFont val="Arial"/>
        <family val="2"/>
      </rPr>
      <t xml:space="preserve">151301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</si>
  <si>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 xml:space="preserve">Mini-Disjuntor monopolar 16 A, curva C - 5KA 220/127VCA (NBR IEC 60947-2),
</t>
    </r>
    <r>
      <rPr>
        <sz val="9.5"/>
        <rFont val="Arial"/>
        <family val="2"/>
      </rPr>
      <t>Ref. Siemens, GE, Schneider ou equivalente</t>
    </r>
  </si>
  <si>
    <r>
      <rPr>
        <sz val="9.5"/>
        <rFont val="Arial"/>
        <family val="2"/>
      </rPr>
      <t xml:space="preserve">151306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</si>
  <si>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 xml:space="preserve">Mini-Disjuntor bipolar 16 A, curva C - 5KA 220/127VCA (NBR IEC 60947-2), Ref.
</t>
    </r>
    <r>
      <rPr>
        <sz val="9.5"/>
        <rFont val="Arial"/>
        <family val="2"/>
      </rPr>
      <t>Siemens, GE, Schneider ou equivalente</t>
    </r>
  </si>
  <si>
    <r>
      <rPr>
        <sz val="9.5"/>
        <rFont val="Arial"/>
        <family val="2"/>
      </rPr>
      <t xml:space="preserve">151321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</si>
  <si>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 xml:space="preserve">Mini-Disjuntor bipolar 25 A, curva C - 5KA 220/127VCA (NBR IEC 60947-2), Ref.
</t>
    </r>
    <r>
      <rPr>
        <sz val="9.5"/>
        <rFont val="Arial"/>
        <family val="2"/>
      </rPr>
      <t>Siemens, GE, Schneider ou equivalente</t>
    </r>
  </si>
  <si>
    <r>
      <rPr>
        <sz val="9.5"/>
        <rFont val="Arial"/>
        <family val="2"/>
      </rPr>
      <t xml:space="preserve">151803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</si>
  <si>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 xml:space="preserve">Ponto padrão de tomada 2 pólos mais terra - considerando eletroduto PVC rígido de 3/4" inclusive conexões (5.0m), fio isolado PVC de 2.5mm2 (16.5m) e caixa
</t>
    </r>
    <r>
      <rPr>
        <sz val="9.5"/>
        <rFont val="Arial"/>
        <family val="2"/>
      </rPr>
      <t>estampada 4x2" (1 und)</t>
    </r>
  </si>
  <si>
    <r>
      <rPr>
        <sz val="9.5"/>
        <rFont val="Arial"/>
        <family val="2"/>
      </rPr>
      <t xml:space="preserve">151801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</si>
  <si>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 xml:space="preserve">Ponto padrão de luz no teto - considerando eletroduto PVC rígido de 3/4" inclusive
</t>
    </r>
    <r>
      <rPr>
        <sz val="9.5"/>
        <rFont val="Arial"/>
        <family val="2"/>
      </rPr>
      <t>conexões (4.5m), fio isolado PVC de 2.5mm2 (16.2m) e caixa estampada 4x4" (1 und)</t>
    </r>
  </si>
  <si>
    <r>
      <rPr>
        <sz val="9.5"/>
        <rFont val="Arial"/>
        <family val="2"/>
      </rPr>
      <t xml:space="preserve">151402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</si>
  <si>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>Fio de cobre termoplástico, com isolamento para 750V, seção de 2.5 mm2</t>
    </r>
  </si>
  <si>
    <r>
      <rPr>
        <sz val="9.5"/>
        <rFont val="Arial"/>
        <family val="2"/>
      </rPr>
      <t xml:space="preserve">151404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</si>
  <si>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 xml:space="preserve">Fio ou cabo de cobre termoplástico, com isolamento para 750V, seção de 6.0
</t>
    </r>
    <r>
      <rPr>
        <sz val="9.5"/>
        <rFont val="Arial"/>
        <family val="2"/>
      </rPr>
      <t>mm2</t>
    </r>
  </si>
  <si>
    <r>
      <rPr>
        <sz val="9.5"/>
        <rFont val="Arial"/>
        <family val="2"/>
      </rPr>
      <t xml:space="preserve">150632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</si>
  <si>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>Caixa de passagem 150x150x80mm, chapa 18, com tampa parafusada</t>
    </r>
  </si>
  <si>
    <r>
      <rPr>
        <b/>
        <sz val="8.5"/>
        <rFont val="Arial"/>
        <family val="2"/>
      </rPr>
      <t>SPDA</t>
    </r>
  </si>
  <si>
    <r>
      <rPr>
        <sz val="8.5"/>
        <rFont val="Arial"/>
        <family val="2"/>
      </rPr>
      <t xml:space="preserve">160311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</si>
  <si>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Haste de terra tipo COPPERWELD - 5/8" x 2.40m</t>
    </r>
  </si>
  <si>
    <r>
      <rPr>
        <sz val="8.5"/>
        <rFont val="Arial"/>
        <family val="2"/>
      </rPr>
      <t xml:space="preserve">160317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</si>
  <si>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Cabo de cobre nú 50mm2, ref. TEL 5750, marca de referência Termotécnica ou equivalente</t>
    </r>
  </si>
  <si>
    <r>
      <rPr>
        <sz val="8.5"/>
        <rFont val="Arial"/>
        <family val="2"/>
      </rPr>
      <t xml:space="preserve">160318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</si>
  <si>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Cabo de cobre nú 35mm2, ref. TEL 5735, marca de referência Termotécnica ou equivalente</t>
    </r>
  </si>
  <si>
    <r>
      <rPr>
        <sz val="9.5"/>
        <rFont val="Arial"/>
        <family val="2"/>
      </rPr>
      <t xml:space="preserve">160316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</si>
  <si>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 xml:space="preserve">Caixa de inspeção em PVC, diâmetro 300 mm, ref TEL-552, marca de referência
</t>
    </r>
    <r>
      <rPr>
        <sz val="9.5"/>
        <rFont val="Arial"/>
        <family val="2"/>
      </rPr>
      <t>Termotécnica ou equivalente, inclusive escavação e reaterro</t>
    </r>
  </si>
  <si>
    <r>
      <rPr>
        <sz val="9.5"/>
        <rFont val="Arial"/>
        <family val="2"/>
      </rPr>
      <t xml:space="preserve">160321
</t>
    </r>
    <r>
      <rPr>
        <sz val="9.5"/>
        <rFont val="Arial"/>
        <family val="2"/>
      </rPr>
      <t>DER-ES</t>
    </r>
  </si>
  <si>
    <r>
      <rPr>
        <sz val="9.5"/>
        <rFont val="Arial"/>
        <family val="2"/>
      </rPr>
      <t xml:space="preserve">Tampa reforçada em ferro fundido com escotilha TEL 536, inclusive
</t>
    </r>
    <r>
      <rPr>
        <sz val="9.5"/>
        <rFont val="Arial"/>
        <family val="2"/>
      </rPr>
      <t>assentamento, marca de referência Termotécnica ou equivalente</t>
    </r>
  </si>
  <si>
    <r>
      <rPr>
        <sz val="8.5"/>
        <rFont val="Arial"/>
        <family val="2"/>
      </rPr>
      <t xml:space="preserve">160310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</si>
  <si>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Conector de medição em latão com 2 parafusos para cabos de 16 a 50 mm2, ref. TEL-562,
</t>
    </r>
    <r>
      <rPr>
        <sz val="8.5"/>
        <rFont val="Arial"/>
        <family val="2"/>
      </rPr>
      <t>Termotécnica ou equivalente</t>
    </r>
  </si>
  <si>
    <r>
      <rPr>
        <sz val="8.5"/>
        <rFont val="Arial"/>
        <family val="2"/>
      </rPr>
      <t xml:space="preserve">152031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</si>
  <si>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>Conector split bolt para cabo de 35.0 mm2</t>
    </r>
  </si>
  <si>
    <r>
      <rPr>
        <b/>
        <sz val="8.5"/>
        <rFont val="Arial"/>
        <family val="2"/>
      </rPr>
      <t>COMBATE A INCÊNDIO</t>
    </r>
  </si>
  <si>
    <r>
      <rPr>
        <sz val="8.5"/>
        <rFont val="Arial"/>
        <family val="2"/>
      </rPr>
      <t xml:space="preserve">160604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</si>
  <si>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Extintor de incêndio de água pressurizada capacidade 2A (10L), inclusive suporte para
</t>
    </r>
    <r>
      <rPr>
        <sz val="8.5"/>
        <rFont val="Arial"/>
        <family val="2"/>
      </rPr>
      <t>fixação e EXCLUSIVE placa sinalizadora em PVC Fotoluminescente</t>
    </r>
  </si>
  <si>
    <r>
      <rPr>
        <sz val="8.5"/>
        <rFont val="Arial"/>
        <family val="2"/>
      </rPr>
      <t xml:space="preserve">160605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</si>
  <si>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Extintor de incêndio portátil de pó químico ABC com capacidade 2A-20B:C (6 kg), inclusive
</t>
    </r>
    <r>
      <rPr>
        <sz val="8.5"/>
        <rFont val="Arial"/>
        <family val="2"/>
      </rPr>
      <t>suporte para fixação, EXCLUSIVE placa sinalizadora em PVC fotoluminescente</t>
    </r>
  </si>
  <si>
    <r>
      <rPr>
        <sz val="8.5"/>
        <rFont val="Arial"/>
        <family val="2"/>
      </rPr>
      <t xml:space="preserve">160612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</si>
  <si>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Placa de sinalização de segurança CODIGO 14 - 315/158(NBR 13.434); CÓDIGO S3(NT
</t>
    </r>
    <r>
      <rPr>
        <sz val="8.5"/>
        <rFont val="Arial"/>
        <family val="2"/>
      </rPr>
      <t>14/2010-ES) ("EXTINTOR")</t>
    </r>
  </si>
  <si>
    <r>
      <rPr>
        <sz val="8.5"/>
        <rFont val="Arial"/>
        <family val="2"/>
      </rPr>
      <t xml:space="preserve">160613
</t>
    </r>
    <r>
      <rPr>
        <sz val="8.5"/>
        <rFont val="Arial"/>
        <family val="2"/>
      </rPr>
      <t>DER-ES</t>
    </r>
  </si>
  <si>
    <r>
      <rPr>
        <sz val="8.5"/>
        <rFont val="Arial"/>
        <family val="2"/>
      </rPr>
      <t xml:space="preserve">Ponto para iluminação de emergência completo, inclusive bloco autônomo de iluminação
</t>
    </r>
    <r>
      <rPr>
        <sz val="8.5"/>
        <rFont val="Arial"/>
        <family val="2"/>
      </rPr>
      <t>2x9W com tomada universal</t>
    </r>
  </si>
  <si>
    <r>
      <rPr>
        <sz val="10"/>
        <rFont val="Trebuchet MS"/>
        <family val="2"/>
      </rPr>
      <t xml:space="preserve">Assinado de forma digital por EVANDRO GERALDO DO CARMO MEDEIROS:73043974620
</t>
    </r>
    <r>
      <rPr>
        <sz val="10"/>
        <rFont val="Trebuchet MS"/>
        <family val="2"/>
      </rPr>
      <t xml:space="preserve">Dados: 2024.12.19 12:28:44
</t>
    </r>
    <r>
      <rPr>
        <sz val="10"/>
        <rFont val="Trebuchet MS"/>
        <family val="2"/>
      </rPr>
      <t>-03'00'</t>
    </r>
  </si>
  <si>
    <r>
      <rPr>
        <sz val="8.5"/>
        <rFont val="Arial"/>
        <family val="2"/>
      </rPr>
      <t>EVANDRO GERALDO DO CARMO MEDEIROS</t>
    </r>
  </si>
  <si>
    <r>
      <rPr>
        <sz val="8.5"/>
        <rFont val="Arial"/>
        <family val="2"/>
      </rPr>
      <t>CREA: ES-71.548/D</t>
    </r>
  </si>
  <si>
    <t>Padrão de entrada de energia elétrica, bifásico, entrada aérea, a 3 fios, carga instalada
em muro de 9001 até 15000W - 220/127V</t>
  </si>
  <si>
    <t>151702             DER-ES</t>
  </si>
  <si>
    <t>und</t>
  </si>
  <si>
    <t>Locação de obra com gabarito de madeira</t>
  </si>
  <si>
    <t>Tapume Telha Metálica Ondulada 0,50mm Branca h=2,20m, incl. montagem estr. mad. 8"x8", c/adesivo "IOPES" 60x60cm a cada 10m, incl. faixas pint. esmalte sint. cores azul c/ h=30cm e rosa c/ h=10cm (Reaproveitamento 2x)</t>
  </si>
  <si>
    <t>10501            DER-ES</t>
  </si>
  <si>
    <t>20350           DER-ES</t>
  </si>
  <si>
    <t>m</t>
  </si>
  <si>
    <t>SUPER-ESTRUTURA</t>
  </si>
  <si>
    <t>3.2</t>
  </si>
  <si>
    <t>3.1</t>
  </si>
  <si>
    <t>Fornecimento, dobragem e colocação em fôrma, de armadura CA-50 A média, diâmetro de 6.3 a 10.0 mm</t>
  </si>
  <si>
    <t>Fornecimento, dobragem e colocação em fôrma, de armadura CA-50 A grossa, diâmetro de 12.5 a 25.0mm</t>
  </si>
  <si>
    <t>Fornecimento, dobragem e colocação em fôrma, de armadura CA-60 B fina, diâmetro de 4.0 a 7.0mm</t>
  </si>
  <si>
    <t>Fôrma em chapa de madeira compensada plastificada 12mm para estrutura em geral, 5 reaproveitamentos, reforçada com sarrafos de madeira 2.5x10cm (incl material, corte, montagem, escoras em eucalipto e desforma)</t>
  </si>
  <si>
    <t>40337
DER-ES</t>
  </si>
  <si>
    <t>40328
DER-ES</t>
  </si>
  <si>
    <t>40332
DER-ES</t>
  </si>
  <si>
    <t>40333
DER-ES</t>
  </si>
  <si>
    <t>Verga/contraverga reta de concreto armado 10 x 5 cm, Fck = 15 MPa, inclusive forma, armação e desforma</t>
  </si>
  <si>
    <t>Alvenaria de blocos de concreto 9x19x39cm, c/ resist. mínimo a compres. 2.5 MPa, assent. c/ arg. De cimento, cal hidratada CH1 e areia no traço 1:0.5:8 esp. das juntas 10mm e esp. das paredes, s/ rev. 9cm</t>
  </si>
  <si>
    <t>Alvenaria de blocos de concreto 14x19x39cm, c/ resist. mínimo a compres. 2.5 MPa, assent. c/ arg. De cimento, cal hidratada CH1 e areia no traço 1:0.5:8 esp. das juntas 10mm e esp. das paredes, s/ rev. 14cm</t>
  </si>
  <si>
    <t>Cobogó de concreto tipo cruzeta de 20 x 20 x 10 cm, assentado com argamassa de cimento, cal hidratada e areia no traço1:0,5:5, espessura das juntas de 10mm e espessura de parede 10cm</t>
  </si>
  <si>
    <t>50301
DER-ES</t>
  </si>
  <si>
    <t>50601
DER-ES</t>
  </si>
  <si>
    <t>50602
DER-ES</t>
  </si>
  <si>
    <t>50122
DER-ES</t>
  </si>
  <si>
    <t>ALVENARIA DE VEDAÇÃO</t>
  </si>
  <si>
    <t>3.3</t>
  </si>
  <si>
    <t>3.4</t>
  </si>
  <si>
    <t>3.5</t>
  </si>
  <si>
    <t>4.1</t>
  </si>
  <si>
    <t>4.2</t>
  </si>
  <si>
    <t>4.3</t>
  </si>
  <si>
    <t>4.4</t>
  </si>
  <si>
    <t>5.1</t>
  </si>
  <si>
    <t>5.2</t>
  </si>
  <si>
    <t>5.3</t>
  </si>
  <si>
    <t>5.4</t>
  </si>
  <si>
    <t>6.1</t>
  </si>
  <si>
    <t>6.2</t>
  </si>
  <si>
    <t>6.3</t>
  </si>
  <si>
    <t>6.4</t>
  </si>
  <si>
    <t>7.1</t>
  </si>
  <si>
    <t>130110
DER-ES</t>
  </si>
  <si>
    <t>Lastro regularizado de concreto não estrutural, espessura de 8 cm</t>
  </si>
  <si>
    <t>7.2</t>
  </si>
  <si>
    <t>Regularização de base p/ revestimento cerâmico, com argamassa de cimento e areia
no traço 1:5, espessura 3cm</t>
  </si>
  <si>
    <t>130103
DER-ES</t>
  </si>
  <si>
    <t>7.3</t>
  </si>
  <si>
    <t>130308
DER-ES</t>
  </si>
  <si>
    <t>Soleira de granito esp. 2 cm e largura de 15 cm</t>
  </si>
  <si>
    <t>Piso cerâmico esmaltado, PEI 5, acabamento semibrilho, dim. 45x45cm, ref. de cor CARGO PLUS WHITE Eliane/equiv. assentado com argamassa de cimento colante, inclusive rejuntamento</t>
  </si>
  <si>
    <t>130236
DER-ES</t>
  </si>
  <si>
    <t>7.4</t>
  </si>
  <si>
    <t>7.5</t>
  </si>
  <si>
    <t>7.6</t>
  </si>
  <si>
    <t>7.7</t>
  </si>
  <si>
    <t>Pintura sobre pisos, marcas de referência Novacor, Coral ou Suvinil, a duas demãos,
Linha Premium</t>
  </si>
  <si>
    <t>190603
DER-ES</t>
  </si>
  <si>
    <t>Chapisco de argamassa de cimento e areia média ou grossa lavada, no traço 1:3, espessura 5 mm</t>
  </si>
  <si>
    <t>Emboço de argamassa de cimento, cal hidratada CH1 e areia média ou grossa lavada no traço 1:0.5:6, espessura 20 mm</t>
  </si>
  <si>
    <t>Reboco tipo paulista de argamassa de cimento, cal hidratada CH1 e areia média ou grossa lavada no traço 1:0.5:6, espessura 25 mm</t>
  </si>
  <si>
    <t>Azulejo branco 15 x 15 cm, juntas a prumo, assentado com argamassa de cimento colante, inclusive rejuntamento com cimento branco, marcas de referência Eliane, Cecrisa ou Portobello</t>
  </si>
  <si>
    <t>Pintura com tinta acrílica, marcas de referência Suvinil, Coral ou Metalatex, inclusive selador acrílico, em paredes e forros, a três demãos</t>
  </si>
  <si>
    <t>Peitoril de granito cinza polido, 15 cm, esp. 3cm</t>
  </si>
  <si>
    <t>120101
DER-ES</t>
  </si>
  <si>
    <t>120301
DER-ES</t>
  </si>
  <si>
    <t>120303
DER-ES</t>
  </si>
  <si>
    <t>120201
DER-ES</t>
  </si>
  <si>
    <t>190106
DER-ES</t>
  </si>
  <si>
    <t>130317
DER-ES</t>
  </si>
  <si>
    <t>REVESTIMENTO DE PAREDES E TETOS</t>
  </si>
  <si>
    <t>8.1</t>
  </si>
  <si>
    <t>8.2</t>
  </si>
  <si>
    <t>8.3</t>
  </si>
  <si>
    <t>8.4</t>
  </si>
  <si>
    <t>ESQUADRIAS</t>
  </si>
  <si>
    <t>9.1</t>
  </si>
  <si>
    <t>Marco de madeira de lei de 1ª (Peroba, Ipê, Angelim Pedra ou equivalente) com 15x3 cm de batente, nas dimensões de 0.70 x 2.10 m</t>
  </si>
  <si>
    <t>Marco de madeira de lei de 1ª (Peroba, Ipê, Angelim Pedra ou equivalente) com 15 x 3 cm de batente, nas dimensões de 0.90 x 2.10 m</t>
  </si>
  <si>
    <t>9.2</t>
  </si>
  <si>
    <t>9.3</t>
  </si>
  <si>
    <t>9.4</t>
  </si>
  <si>
    <t>Janela de correr para vidro em alumínio anodizado cor natural, linha 25, completa, incl. puxador com tranca, alizar, caixilho e contramarco, exclusive vidro</t>
  </si>
  <si>
    <t>LOUÇAS, METAIS E ACESSÓRIOS</t>
  </si>
  <si>
    <t>Bacia convencional de louça branca sem abertura frontal para portadores de necessidades especiais, Vogue Plus Conforto - P510, inclusive assento em poliéster, ref. AP51 - Deca ou equivalente, tubo de ligação metal cromado com canopla, anel de vedação e parafusos para fixação</t>
  </si>
  <si>
    <t>Lavatório de louça branca, padrão popular, marcas de referência Deca, Celite ou Ideal Standard, inclusive acessórios em PVC, exceto torneira</t>
  </si>
  <si>
    <t>Lavatório de Canto ref. L101 DECA ou equivalente, inclusive válvula, sifão e engates cromados, exclusive torneira</t>
  </si>
  <si>
    <t>Assento plástico para vaso sanitário, marcas de referência Deca, Celite ou Ideal Standard</t>
  </si>
  <si>
    <t>Vaso sanitário padrão popular completo com acessórios para ligação, marcas de referência Deca, Celite ou Ideal Standard, inclusive assento plástico</t>
  </si>
  <si>
    <t>Torneira pressão cromada diâm. 1/2" para lavatório, marcas de referência Fabrimar, Deca ou Docol</t>
  </si>
  <si>
    <t>Barra de apoio reta, em aço inox polido AISI 304, comprimento 80 cm, conforme requisitos de acessibilidade da NBR 9050 - fornecimento e instalação</t>
  </si>
  <si>
    <t>Barra de apoio reta, em aço inox polido AISI 304, comprimento 90 cm, conforme requisitos de acessibilidade da NBR 9050 - fornecimento e instalação</t>
  </si>
  <si>
    <t>Saboneteira de louça branca, 15x15cm, marcas de referência Deca, Celite ou Ideal Standard</t>
  </si>
  <si>
    <t>Espelho para banheiros espessura 4 mm, incluindo chapa compensada 10 mm, moldura de alumínio em perfil L 3/4", fixado com parafusos cromados</t>
  </si>
  <si>
    <t>Papeleira de louça branca, 15x15cm, marcas de referência Deca, Celite ou Ideal Standard.</t>
  </si>
  <si>
    <t>10.1</t>
  </si>
  <si>
    <t>10.2</t>
  </si>
  <si>
    <t>10.3</t>
  </si>
  <si>
    <t>10.4</t>
  </si>
  <si>
    <t>10.5</t>
  </si>
  <si>
    <t>170117
DER-ES</t>
  </si>
  <si>
    <t>170124
DER-ES</t>
  </si>
  <si>
    <t>170537
DER-ES</t>
  </si>
  <si>
    <t>170116
DER-ES</t>
  </si>
  <si>
    <t>170126
DER-ES</t>
  </si>
  <si>
    <t>170304
DER-ES</t>
  </si>
  <si>
    <t>170603
DER-ES</t>
  </si>
  <si>
    <t>170604
DER-ES</t>
  </si>
  <si>
    <t xml:space="preserve">11757
</t>
  </si>
  <si>
    <t>80201
DER-ES</t>
  </si>
  <si>
    <t xml:space="preserve">11703
</t>
  </si>
  <si>
    <t>INSTALAÇÕES DE ÁGUA FRIA</t>
  </si>
  <si>
    <t>Registro de gaveta ABNT com acabamento canopla metal cromado C40, diâmetro 1.1/2" (40mm) - Docol, Deca ou equivalente</t>
  </si>
  <si>
    <t>Torneira de bóia com corpo e haste em latão, bóia plástica 3/4" (20mm)</t>
  </si>
  <si>
    <t>Joelho 90° de PVC soldável marrom, diâmetro 25mm (3/4")</t>
  </si>
  <si>
    <t>Ponto de água fria (lavatório, tanque, pia de cozinha, etc...)</t>
  </si>
  <si>
    <t>Ponto de válvula de descarga, inclusive válvula e acabamento anti-vandalismo cromado referência Docol, Fabrimar e Deca</t>
  </si>
  <si>
    <t>Registro de gaveta bruto diam. 65mm (21/2")</t>
  </si>
  <si>
    <t>Registro de gaveta bruto diam. 25mm (1")</t>
  </si>
  <si>
    <t>Registro de gaveta bruto diam. 15mm (1/2")</t>
  </si>
  <si>
    <t>Registro de gaveta bruto diam. 20mm (3/4")</t>
  </si>
  <si>
    <t>Adaptador de PVC soldável para registro, diâmetro 32mm x 1"</t>
  </si>
  <si>
    <r>
      <rPr>
        <sz val="6.5"/>
        <rFont val="Calibri"/>
        <family val="2"/>
      </rPr>
      <t>Adaptador de PVC soldável com flanges livres para caixa d'água, diâmetro 75mm (2</t>
    </r>
    <r>
      <rPr>
        <sz val="6.5"/>
        <rFont val="Calibri"/>
        <family val="2"/>
      </rPr>
      <t>1/2")</t>
    </r>
  </si>
  <si>
    <r>
      <rPr>
        <sz val="6.5"/>
        <rFont val="Calibri"/>
        <family val="2"/>
      </rPr>
      <t>Adaptador de PVC soldável com flanges livres para caixa d'água, diâmetro 50mm (1</t>
    </r>
    <r>
      <rPr>
        <sz val="6.5"/>
        <rFont val="Calibri"/>
        <family val="2"/>
      </rPr>
      <t>1/2")</t>
    </r>
  </si>
  <si>
    <r>
      <rPr>
        <sz val="6.5"/>
        <rFont val="Calibri"/>
        <family val="2"/>
      </rPr>
      <t>JOELHO 45 GRAUS, PVC, SOLDÁVEL, DN 25MM, INSTALADO EM RAMAL OU SUB-</t>
    </r>
    <r>
      <rPr>
        <sz val="6.5"/>
        <rFont val="Calibri"/>
        <family val="2"/>
      </rPr>
      <t>RAMAL DE ÁGUA - FORNECIMENTO E INSTALAÇÃO. AF_12/2014</t>
    </r>
  </si>
  <si>
    <r>
      <rPr>
        <sz val="6.5"/>
        <rFont val="Calibri"/>
        <family val="2"/>
      </rPr>
      <t>JOELHO 45 GRAUS, PVC, SOLDÁVEL, DN 50MM, INSTALADO EM PRUMADA DE ÁGUA -</t>
    </r>
    <r>
      <rPr>
        <sz val="6.5"/>
        <rFont val="Calibri"/>
        <family val="2"/>
      </rPr>
      <t>FORNECIMENTO E INSTALAÇÃO. AF_12/2014</t>
    </r>
  </si>
  <si>
    <r>
      <rPr>
        <sz val="6.5"/>
        <rFont val="Calibri"/>
        <family val="2"/>
      </rPr>
      <t>JOELHO 90 GRAUS, PVC, SOLDÁVEL, DN 32MM, INSTALADO EM RAMAL OU SUB-</t>
    </r>
    <r>
      <rPr>
        <sz val="6.5"/>
        <rFont val="Calibri"/>
        <family val="2"/>
      </rPr>
      <t>RAMAL DE ÁGUA - FORNECIMENTO E INSTALAÇÃO. AF_12/2014</t>
    </r>
  </si>
  <si>
    <r>
      <rPr>
        <sz val="6.5"/>
        <rFont val="Calibri"/>
        <family val="2"/>
      </rPr>
      <t>JOELHO 90 GRAUS, PVC, SOLDÁVEL, DN 50MM, INSTALADO EM PRUMADA DE ÁGUA -</t>
    </r>
    <r>
      <rPr>
        <sz val="6.5"/>
        <rFont val="Calibri"/>
        <family val="2"/>
      </rPr>
      <t>FORNECIMENTO E INSTALAÇÃO. AF_12/2014</t>
    </r>
  </si>
  <si>
    <r>
      <rPr>
        <sz val="6.5"/>
        <rFont val="Calibri"/>
        <family val="2"/>
      </rPr>
      <t>JOELHO 90 GRAUS, PVC, SOLDÁVEL, DN 75MM, INSTALADO EM PRUMADA DE ÁGUA -</t>
    </r>
    <r>
      <rPr>
        <sz val="6.5"/>
        <rFont val="Calibri"/>
        <family val="2"/>
      </rPr>
      <t>FORNECIMENTO E INSTALAÇÃO. AF_12/2014</t>
    </r>
  </si>
  <si>
    <t>Tubo de PVC rígido soldável marrom, diâm. 25mm (3/4"), inclusive conexões</t>
  </si>
  <si>
    <t>Tubo de PVC rigido soldável marrom, diâm. 32mm (1"), inclusive conexões</t>
  </si>
  <si>
    <t>Tubo de PVC rígido soldável marrom, diâm. 50mm (11/2"), inclusive conexões</t>
  </si>
  <si>
    <t>Tubo de PVC rígido soldável marrom, diâm. 75mm (21/2"), inclusive conexões</t>
  </si>
  <si>
    <r>
      <rPr>
        <sz val="6.5"/>
        <rFont val="Calibri"/>
        <family val="2"/>
      </rPr>
      <t>TE, PVC, SOLDÁVEL, DN 25MM, INSTALADO EM RAMAL OU SUB-RAMAL DE ÁGUA -</t>
    </r>
    <r>
      <rPr>
        <sz val="6.5"/>
        <rFont val="Calibri"/>
        <family val="2"/>
      </rPr>
      <t>FORNECIMENTO E INSTALAÇÃO. AF_12/2014</t>
    </r>
  </si>
  <si>
    <r>
      <rPr>
        <sz val="6.5"/>
        <rFont val="Calibri"/>
        <family val="2"/>
      </rPr>
      <t>TE, PVC, SOLDÁVEL, DN 32MM, INSTALADO EM RAMAL OU SUB-RAMAL DE ÁGUA -</t>
    </r>
    <r>
      <rPr>
        <sz val="6.5"/>
        <rFont val="Calibri"/>
        <family val="2"/>
      </rPr>
      <t>FORNECIMENTO E INSTALAÇÃO. AF_12/2014</t>
    </r>
  </si>
  <si>
    <r>
      <rPr>
        <sz val="6.5"/>
        <rFont val="Calibri"/>
        <family val="2"/>
      </rPr>
      <t>TÊ DE REDUÇÃO, PVC, SOLDÁVEL, DN 32MM X 25MM, INSTALADO EM RAMAL OU SUB-</t>
    </r>
    <r>
      <rPr>
        <sz val="6.5"/>
        <rFont val="Calibri"/>
        <family val="2"/>
      </rPr>
      <t>RAMAL DE ÁGUA - FORNECIMENTO E INSTALAÇÃO. AF_12/2014</t>
    </r>
  </si>
  <si>
    <t>TE DE REDUÇÃO, PVC, SOLDÁVEL, DN 75MM X 50MM, INSTALADO EM PRUMADA DE ÁGUA - FORNECIMENTO E INSTALAÇÃO. AF_12/2014</t>
  </si>
  <si>
    <t>JOELHO 90 GRAUS COM BUCHA DE LATÃO, PVC, SOLDÁVEL, DN 25MM, X 1/2 INSTALADO EM RAMAL OU SUB-RAMAL DE ÁGUA - FORNECIMENTO E INSTALAÇÃO. AF_12/2014</t>
  </si>
  <si>
    <t>Reservatório de polietileno de 1500l, inclusive peça 6x16cm para apoio, exclusive flanges e torneira de bóia</t>
  </si>
  <si>
    <r>
      <rPr>
        <sz val="6.5"/>
        <rFont val="Calibri"/>
        <family val="2"/>
      </rPr>
      <t>Adaptador de PVC soldável com flanges livres para caixa d'água, diâmetro 25mm</t>
    </r>
    <r>
      <rPr>
        <sz val="6.5"/>
        <rFont val="Calibri"/>
        <family val="2"/>
      </rPr>
      <t>(3/4")</t>
    </r>
  </si>
  <si>
    <t>11.1</t>
  </si>
  <si>
    <t>11.2</t>
  </si>
  <si>
    <t>11.3</t>
  </si>
  <si>
    <t>11.4</t>
  </si>
  <si>
    <t>11.5</t>
  </si>
  <si>
    <t>140701
DER-ES</t>
  </si>
  <si>
    <t>140712
DER-ES</t>
  </si>
  <si>
    <t>170325
DER-ES</t>
  </si>
  <si>
    <t>170321
DER-ES</t>
  </si>
  <si>
    <t>170319
DER-ES</t>
  </si>
  <si>
    <t>170320
DER-ES</t>
  </si>
  <si>
    <t>170331
DER-ES</t>
  </si>
  <si>
    <t>142119
DER-ES</t>
  </si>
  <si>
    <t>141529
DER-ES</t>
  </si>
  <si>
    <t>141522
DER-ES</t>
  </si>
  <si>
    <t>141527
DER-ES</t>
  </si>
  <si>
    <t>141525
DER-ES</t>
  </si>
  <si>
    <t>141501
DER-ES</t>
  </si>
  <si>
    <t>141410
DER-ES</t>
  </si>
  <si>
    <t>141411
DER-ES</t>
  </si>
  <si>
    <t>141413
DER-ES</t>
  </si>
  <si>
    <t>141415
DER-ES</t>
  </si>
  <si>
    <t>170548
DER-ES</t>
  </si>
  <si>
    <t>INSTALAÇÕES DE ESGOTO SANITÁRIO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</si>
  <si>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</si>
  <si>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Ponto para caixa sifonada, inclusive caixa sifonada pvc 150x150x50mm com grelha em aço inox</t>
  </si>
  <si>
    <t>Ponto para esgoto primário (vaso sanitário)</t>
  </si>
  <si>
    <t>Ponto para esgoto secundário (pia, lavatório, mictório, tanque, bidê, etc...)</t>
  </si>
  <si>
    <t>JOELHO 45 GRAUS, PVC, SERIE NORMAL, ESGOTO PREDIAL, DN 50 MM, JUNTA ELÁSTICA, FORNECIDO E INSTALADO EM RAMAL DE DESCARGA OU RAMAL DE ESGOTO SANITÁRIO. AF_12/2014</t>
  </si>
  <si>
    <t>JOELHO 90 GRAUS, PVC, SERIE NORMAL, ESGOTO PREDIAL, DN 50 MM, JUNTA ELÁSTICA, FORNECIDO E INSTALADO EM RAMAL DE DESCARGA OU RAMAL DE ESGOTO SANITÁRIO. AF_12/2014</t>
  </si>
  <si>
    <t>Tubo de PVC rígido soldável branco, para esgoto, diâmetro 50mm (2"), inclusive conexões</t>
  </si>
  <si>
    <t>TE, PVC, SERIE NORMAL, ESGOTO PREDIAL, DN 50 X 50 MM, JUNTA ELÁSTICA, FORNECIDO E INSTALADO EM RAMAL DE DESCARGA OU RAMAL DE ESGOTO SANITÁRIO. AF_12/2014</t>
  </si>
  <si>
    <t>12.1</t>
  </si>
  <si>
    <t>12.2</t>
  </si>
  <si>
    <t>12.3</t>
  </si>
  <si>
    <t>12.4</t>
  </si>
  <si>
    <t>13.1</t>
  </si>
  <si>
    <t>151811
DER-ES</t>
  </si>
  <si>
    <t>Ponto padrão de interruptor de 1 tecla simples e 1 tomada dois pólos mais terra 10A/250V - considerando eletroduto PVC rígido de 3/4" inclusive conexões (4.5m), fio isolado PVC de 2.5mm2 (19.4m) e caixa estampada 4x2" (1 und)</t>
  </si>
  <si>
    <t>Interruptor de uma tecla simples 10A/250V e uma tomada 3 polos 10A/250V, padrão brasileiro, NBR 14136, linha branca, com placa 4x2"</t>
  </si>
  <si>
    <t>Tomada padrão brasileiro linha branca, NBR 14136 2 polos + terra 20A/250V, com placa 4x2"</t>
  </si>
  <si>
    <t>Interruptor de duas teclas simples 10A/250V, com placa 4x2"</t>
  </si>
  <si>
    <t>180207
DER-ES</t>
  </si>
  <si>
    <t>180202
DER-ES</t>
  </si>
  <si>
    <t>180205
DER-ES</t>
  </si>
  <si>
    <t>Luminária sobrepor compl., corpo ch. aço pintada branca, refletor,aletas parabólicas alum.alta pureza e refletância inclusive 2 lâmpadas LED T8 9W temp. de cor 5000k bivolt c/ 60cm - Ref.CAA01-S416 Lumicenter ou equivalente</t>
  </si>
  <si>
    <t>181002
DER-ES</t>
  </si>
  <si>
    <t>151323
DER-ES</t>
  </si>
  <si>
    <t>Mini-Disjuntor bipolar 40 A, curva C - 5KA 220/127VCA (NBR IEC 60947-2), Ref. Siemens, GE, Schneider ou equivalente</t>
  </si>
  <si>
    <t>151420
DER-ES</t>
  </si>
  <si>
    <t>Fio ou cabo de cobre termoplástico, com isolamento para 1000V, seção de 10.0 mm2</t>
  </si>
  <si>
    <t>13.2</t>
  </si>
  <si>
    <t>13.3</t>
  </si>
  <si>
    <t>13.4</t>
  </si>
  <si>
    <t>14.1</t>
  </si>
  <si>
    <t>14.2</t>
  </si>
  <si>
    <t>14.3</t>
  </si>
  <si>
    <t>14.4</t>
  </si>
  <si>
    <t>14.5</t>
  </si>
  <si>
    <t>14.6</t>
  </si>
  <si>
    <t>15.1</t>
  </si>
  <si>
    <t>15.2</t>
  </si>
  <si>
    <t>15.3</t>
  </si>
  <si>
    <t>15.4</t>
  </si>
  <si>
    <t>100302           DER-ES</t>
  </si>
  <si>
    <t>ENGENHEIRO PLENO</t>
  </si>
  <si>
    <t>mês</t>
  </si>
  <si>
    <r>
      <rPr>
        <b/>
        <sz val="12.5"/>
        <rFont val="Arial"/>
        <family val="2"/>
      </rPr>
      <t>PREFEITURA MUNICIPAL DE AGUIA BRANCA</t>
    </r>
  </si>
  <si>
    <r>
      <rPr>
        <b/>
        <sz val="8.5"/>
        <rFont val="Arial"/>
        <family val="2"/>
      </rPr>
      <t>ESTADO DO ESPÍRITO SANTO</t>
    </r>
  </si>
  <si>
    <r>
      <rPr>
        <b/>
        <sz val="6"/>
        <rFont val="Arial"/>
        <family val="2"/>
      </rPr>
      <t>OBRA:</t>
    </r>
  </si>
  <si>
    <r>
      <rPr>
        <b/>
        <sz val="7"/>
        <rFont val="Arial"/>
        <family val="2"/>
      </rPr>
      <t>CONSTRUÇÃO CAMPO BOLA DE MASSA EM AGUIA BRANCA</t>
    </r>
  </si>
  <si>
    <r>
      <rPr>
        <b/>
        <sz val="6"/>
        <rFont val="Arial"/>
        <family val="2"/>
      </rPr>
      <t>LOCAL:</t>
    </r>
  </si>
  <si>
    <r>
      <rPr>
        <b/>
        <sz val="6"/>
        <rFont val="Arial"/>
        <family val="2"/>
      </rPr>
      <t>PARQUE  MUNICIPAL  RECANTO  DO  JACARÉ  - AGUIA BRANCA/ ES</t>
    </r>
  </si>
  <si>
    <r>
      <rPr>
        <b/>
        <sz val="8.5"/>
        <rFont val="Arial"/>
        <family val="2"/>
      </rPr>
      <t>CRONOGRAMA FÍSICO-FINANCEIRO COM BARRAS</t>
    </r>
  </si>
  <si>
    <r>
      <rPr>
        <b/>
        <sz val="6"/>
        <rFont val="Arial"/>
        <family val="2"/>
      </rPr>
      <t>ITEM</t>
    </r>
  </si>
  <si>
    <r>
      <rPr>
        <b/>
        <sz val="6"/>
        <rFont val="Arial"/>
        <family val="2"/>
      </rPr>
      <t>ESPECIFICAÇÃO</t>
    </r>
  </si>
  <si>
    <r>
      <rPr>
        <b/>
        <sz val="5.5"/>
        <rFont val="Arial"/>
        <family val="2"/>
      </rPr>
      <t>VALOR DA OBRA E % FÍSICA</t>
    </r>
  </si>
  <si>
    <r>
      <rPr>
        <b/>
        <sz val="6"/>
        <rFont val="Arial"/>
        <family val="2"/>
      </rPr>
      <t>ANDAMENTO EM MESES</t>
    </r>
  </si>
  <si>
    <r>
      <rPr>
        <b/>
        <sz val="6"/>
        <rFont val="Arial"/>
        <family val="2"/>
      </rPr>
      <t>1º MÊS</t>
    </r>
  </si>
  <si>
    <r>
      <rPr>
        <b/>
        <sz val="6"/>
        <rFont val="Arial"/>
        <family val="2"/>
      </rPr>
      <t>2º MÊS</t>
    </r>
  </si>
  <si>
    <r>
      <rPr>
        <b/>
        <sz val="6"/>
        <rFont val="Arial"/>
        <family val="2"/>
      </rPr>
      <t>3º MÊS</t>
    </r>
  </si>
  <si>
    <r>
      <rPr>
        <b/>
        <sz val="6"/>
        <rFont val="Arial"/>
        <family val="2"/>
      </rPr>
      <t>4º MÊS</t>
    </r>
  </si>
  <si>
    <r>
      <rPr>
        <b/>
        <sz val="6"/>
        <rFont val="Arial"/>
        <family val="2"/>
      </rPr>
      <t>5º MÊS</t>
    </r>
  </si>
  <si>
    <r>
      <rPr>
        <b/>
        <sz val="5.5"/>
        <rFont val="Arial"/>
        <family val="2"/>
      </rPr>
      <t>SERVIÇOS PRELIMINARES</t>
    </r>
  </si>
  <si>
    <r>
      <rPr>
        <b/>
        <sz val="5.5"/>
        <rFont val="Arial"/>
        <family val="2"/>
      </rPr>
      <t>MOVIMENTO DE TERRA</t>
    </r>
  </si>
  <si>
    <r>
      <rPr>
        <b/>
        <sz val="5.5"/>
        <rFont val="Arial"/>
        <family val="2"/>
      </rPr>
      <t>FUNDAÇÃO</t>
    </r>
  </si>
  <si>
    <r>
      <rPr>
        <b/>
        <sz val="5.5"/>
        <rFont val="Arial"/>
        <family val="2"/>
      </rPr>
      <t>ESTRUTURA METÁLICA</t>
    </r>
  </si>
  <si>
    <r>
      <rPr>
        <b/>
        <sz val="5.5"/>
        <rFont val="Arial"/>
        <family val="2"/>
      </rPr>
      <t>PISO E FECHAMENTO</t>
    </r>
  </si>
  <si>
    <r>
      <rPr>
        <b/>
        <sz val="5.5"/>
        <rFont val="Arial"/>
        <family val="2"/>
      </rPr>
      <t>INSTALAÇÕES ELÉTRICAS</t>
    </r>
  </si>
  <si>
    <r>
      <rPr>
        <b/>
        <sz val="5.5"/>
        <rFont val="Arial"/>
        <family val="2"/>
      </rPr>
      <t>SPDA</t>
    </r>
  </si>
  <si>
    <r>
      <rPr>
        <b/>
        <sz val="5.5"/>
        <rFont val="Arial"/>
        <family val="2"/>
      </rPr>
      <t>COMBATE A INCÊNDIO</t>
    </r>
  </si>
  <si>
    <r>
      <rPr>
        <sz val="5.5"/>
        <rFont val="Arial"/>
        <family val="2"/>
      </rPr>
      <t>TOTAL SIMPLES</t>
    </r>
  </si>
  <si>
    <r>
      <rPr>
        <sz val="5.5"/>
        <rFont val="Arial"/>
        <family val="2"/>
      </rPr>
      <t>TOTAL ACUMULADO</t>
    </r>
  </si>
  <si>
    <r>
      <rPr>
        <sz val="5.5"/>
        <rFont val="Arial"/>
        <family val="2"/>
      </rPr>
      <t>% SIMPLES</t>
    </r>
  </si>
  <si>
    <r>
      <rPr>
        <sz val="5.5"/>
        <rFont val="Arial"/>
        <family val="2"/>
      </rPr>
      <t>% ACUMULADO</t>
    </r>
  </si>
  <si>
    <r>
      <rPr>
        <sz val="6"/>
        <rFont val="Arial"/>
        <family val="2"/>
      </rPr>
      <t>Águia Branca, 12 de novembro de 2024</t>
    </r>
  </si>
  <si>
    <r>
      <rPr>
        <sz val="9"/>
        <rFont val="Myriad Pro"/>
        <family val="2"/>
      </rPr>
      <t>CARMO</t>
    </r>
  </si>
  <si>
    <r>
      <rPr>
        <sz val="6.5"/>
        <rFont val="Myriad Pro"/>
        <family val="2"/>
      </rPr>
      <t>Assinado de forma digital por EVANDRO GERALDO DO CARMO MEDEIROS:73043974620</t>
    </r>
  </si>
  <si>
    <r>
      <rPr>
        <vertAlign val="subscript"/>
        <sz val="9"/>
        <rFont val="Myriad Pro"/>
        <family val="2"/>
      </rPr>
      <t xml:space="preserve">MEDEIROS:73043974620 </t>
    </r>
    <r>
      <rPr>
        <sz val="6.5"/>
        <rFont val="Myriad Pro"/>
        <family val="2"/>
      </rPr>
      <t>Dados: 2024.12.19 12:55:19</t>
    </r>
  </si>
  <si>
    <r>
      <rPr>
        <sz val="6"/>
        <rFont val="Arial"/>
        <family val="2"/>
      </rPr>
      <t>EVANDRO GERALDO DO CARMO MEDEIROS</t>
    </r>
  </si>
  <si>
    <r>
      <rPr>
        <sz val="6"/>
        <rFont val="Arial"/>
        <family val="2"/>
      </rPr>
      <t>CREA: ES-71.548/D</t>
    </r>
  </si>
  <si>
    <t>6º MÊS</t>
  </si>
  <si>
    <t>7º MÊS</t>
  </si>
  <si>
    <t>5.5</t>
  </si>
  <si>
    <t>5.6</t>
  </si>
  <si>
    <t>5.7</t>
  </si>
  <si>
    <t>6.5</t>
  </si>
  <si>
    <t>6.6</t>
  </si>
  <si>
    <t xml:space="preserve">OBRA: INSTALAÇÕES SANITÁRIAS NO PARQUE </t>
  </si>
  <si>
    <t>5.8</t>
  </si>
  <si>
    <t>5.9</t>
  </si>
  <si>
    <t>181005
DER-ES</t>
  </si>
  <si>
    <t>Luminária sobrepor compl., corpo ch. aço pintada branca, refletor,aletas parabólicas alum.alta pureza e refletância inclusive 4 lâmpadas LED T8 9W temp. de cor 5000k bivolt c/ 60cm - Ref.CAA01-S416 Lumicenter ou equivalente</t>
  </si>
  <si>
    <t>6.7</t>
  </si>
  <si>
    <t>6.8</t>
  </si>
  <si>
    <t>6.9</t>
  </si>
  <si>
    <t>6.10</t>
  </si>
  <si>
    <r>
      <rPr>
        <sz val="8.5"/>
        <rFont val="Arial"/>
        <family val="2"/>
      </rPr>
      <t>40333 DER-
ES</t>
    </r>
  </si>
  <si>
    <r>
      <rPr>
        <sz val="8.5"/>
        <rFont val="Arial"/>
        <family val="2"/>
      </rPr>
      <t>40328 DER-
ES</t>
    </r>
  </si>
  <si>
    <r>
      <rPr>
        <sz val="8.5"/>
        <rFont val="Arial"/>
        <family val="2"/>
      </rPr>
      <t>40206 DER-
ES</t>
    </r>
  </si>
  <si>
    <r>
      <rPr>
        <sz val="8.5"/>
        <rFont val="Arial"/>
        <family val="2"/>
      </rPr>
      <t>40813 DER-
ES</t>
    </r>
  </si>
  <si>
    <t>40324 DER-
ES</t>
  </si>
  <si>
    <t>Porta em madeira de lei tipo angelim pedra ou equiv.,esp. 35 mm, maciça c/ friso p/ verniz, padrão SEDU, SEM visor, inclusive alizares, dobradiças e fechadura de bola ext. em latão cromado LaFonte ou equiv., excl. marco, dimensões: 0.70 x 2.10 m</t>
  </si>
  <si>
    <t>Porta em madeira de lei tipo angelim pedra ou equiv.,esp. 35 mm, maciça c/ friso p/ verniz, padrão SEDU, SEM visor, inclusive alizares, dobradiças e fechadura de bola ext. em latão cromado LaFonte ou equiv., excl. marco, dimensões: 0.90 x 2.10 m</t>
  </si>
  <si>
    <t>15.5</t>
  </si>
  <si>
    <t>15.6</t>
  </si>
  <si>
    <t>16.1</t>
  </si>
  <si>
    <t>16.2</t>
  </si>
  <si>
    <t>16.3</t>
  </si>
  <si>
    <t>16.4</t>
  </si>
  <si>
    <t>16.5</t>
  </si>
  <si>
    <t>17.1</t>
  </si>
  <si>
    <t>17.2</t>
  </si>
  <si>
    <t>17.3</t>
  </si>
  <si>
    <t>17.4</t>
  </si>
  <si>
    <t>17.5</t>
  </si>
  <si>
    <t>17.6</t>
  </si>
  <si>
    <t>17.7</t>
  </si>
  <si>
    <t>17.8</t>
  </si>
  <si>
    <t>17.9</t>
  </si>
  <si>
    <t>17.10</t>
  </si>
  <si>
    <t>17.11</t>
  </si>
  <si>
    <t>17.12</t>
  </si>
  <si>
    <t>17.13</t>
  </si>
  <si>
    <t>18.1</t>
  </si>
  <si>
    <t>18.2</t>
  </si>
  <si>
    <t>18.3</t>
  </si>
  <si>
    <t>18.4</t>
  </si>
  <si>
    <t>18.5</t>
  </si>
  <si>
    <t>18.6</t>
  </si>
  <si>
    <t>18.7</t>
  </si>
  <si>
    <t>18.8</t>
  </si>
  <si>
    <t>18.9</t>
  </si>
  <si>
    <t>18.10</t>
  </si>
  <si>
    <t>18.11</t>
  </si>
  <si>
    <t>18.12</t>
  </si>
  <si>
    <t>18.13</t>
  </si>
  <si>
    <t>18.14</t>
  </si>
  <si>
    <t>18.15</t>
  </si>
  <si>
    <t>18.16</t>
  </si>
  <si>
    <t>18.17</t>
  </si>
  <si>
    <t>18.18</t>
  </si>
  <si>
    <t>18.19</t>
  </si>
  <si>
    <t>18.20</t>
  </si>
  <si>
    <t>18.21</t>
  </si>
  <si>
    <t>18.22</t>
  </si>
  <si>
    <t>18.23</t>
  </si>
  <si>
    <t>18.24</t>
  </si>
  <si>
    <t>18.25</t>
  </si>
  <si>
    <t>18.26</t>
  </si>
  <si>
    <t>18.27</t>
  </si>
  <si>
    <t>18.28</t>
  </si>
  <si>
    <t>19.1</t>
  </si>
  <si>
    <t>19.2</t>
  </si>
  <si>
    <t>19.3</t>
  </si>
  <si>
    <t>19.4</t>
  </si>
  <si>
    <t>19.5</t>
  </si>
  <si>
    <t>19.6</t>
  </si>
  <si>
    <t>19.7</t>
  </si>
  <si>
    <t>19.8</t>
  </si>
  <si>
    <t>150306
DER-ES</t>
  </si>
  <si>
    <t>Quadro de distribuição de energia, de embutir, com 12 divisões modulares com
barramento</t>
  </si>
  <si>
    <t>20.1</t>
  </si>
  <si>
    <t>20.2</t>
  </si>
  <si>
    <t>20.3</t>
  </si>
  <si>
    <t>20.4</t>
  </si>
  <si>
    <t>20.5</t>
  </si>
  <si>
    <t>20.6</t>
  </si>
  <si>
    <t>20.7</t>
  </si>
  <si>
    <t>20.8</t>
  </si>
  <si>
    <t>20.9</t>
  </si>
  <si>
    <t>20.10</t>
  </si>
  <si>
    <t>20.11</t>
  </si>
  <si>
    <t>20.12</t>
  </si>
  <si>
    <t>20.13</t>
  </si>
  <si>
    <t>OBRA:CAMPO DE BOCHA</t>
  </si>
  <si>
    <t>Porta toalha rosto em metal cromado, tipo argola, incluso fixação. AF_10/2016</t>
  </si>
  <si>
    <t>170530                  DER-ES</t>
  </si>
  <si>
    <t>Cuba em aço inox nº 02(dim.560x340x150)mm, marcas de referência Franke, Strake, tramontina, inclusive válvula de metal 31/2" e sifão cromado 1 x 1/2", excl. torneira</t>
  </si>
  <si>
    <t>R$</t>
  </si>
  <si>
    <t>Águia Branca, 12 de novembro de 2024</t>
  </si>
  <si>
    <t>EVANDRO GERALDO DO CARMO                              MEDEIROS:73043974620</t>
  </si>
  <si>
    <t>VALOR TOTAL DA OBRA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</si>
</sst>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8">
    <font>
      <sz val="10"/>
      <color rgb="FF000000"/>
      <name val="Times New Roman"/>
      <charset val="204"/>
    </font>
    <font>
      <b/>
      <sz val="23.5"/>
      <name val="Arial"/>
    </font>
    <font>
      <b/>
      <sz val="11.5"/>
      <name val="Arial"/>
    </font>
    <font>
      <b/>
      <sz val="9.5"/>
      <name val="Arial"/>
    </font>
    <font>
      <sz val="8.5"/>
      <name val="Arial"/>
    </font>
    <font>
      <sz val="9.5"/>
      <name val="Arial"/>
    </font>
    <font>
      <b/>
      <sz val="15.5"/>
      <name val="Arial"/>
    </font>
    <font>
      <b/>
      <sz val="8.5"/>
      <name val="Arial"/>
    </font>
    <font>
      <b/>
      <sz val="8.5"/>
      <color rgb="FF000000"/>
      <name val="Arial"/>
      <family val="2"/>
    </font>
    <font>
      <sz val="9.5"/>
      <color rgb="FF000000"/>
      <name val="Arial"/>
      <family val="2"/>
    </font>
    <font>
      <sz val="8.5"/>
      <color rgb="FF000000"/>
      <name val="Arial"/>
      <family val="2"/>
    </font>
    <font>
      <sz val="13.5"/>
      <name val="Trebuchet MS"/>
    </font>
    <font>
      <b/>
      <sz val="23.5"/>
      <name val="Arial"/>
      <family val="2"/>
    </font>
    <font>
      <b/>
      <sz val="11.5"/>
      <name val="Arial"/>
      <family val="2"/>
    </font>
    <font>
      <b/>
      <sz val="9.5"/>
      <name val="Arial"/>
      <family val="2"/>
    </font>
    <font>
      <sz val="8.5"/>
      <name val="Arial"/>
      <family val="2"/>
    </font>
    <font>
      <sz val="9.5"/>
      <name val="Arial"/>
      <family val="2"/>
    </font>
    <font>
      <b/>
      <sz val="15.5"/>
      <name val="Arial"/>
      <family val="2"/>
    </font>
    <font>
      <b/>
      <sz val="8.5"/>
      <name val="Arial"/>
      <family val="2"/>
    </font>
    <font>
      <sz val="13.5"/>
      <name val="Trebuchet MS"/>
      <family val="2"/>
    </font>
    <font>
      <sz val="10"/>
      <name val="Trebuchet MS"/>
      <family val="2"/>
    </font>
    <font>
      <sz val="8"/>
      <name val="Times New Roman"/>
      <charset val="204"/>
    </font>
    <font>
      <sz val="6.5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Times New Roman"/>
      <charset val="204"/>
    </font>
    <font>
      <sz val="7"/>
      <name val="Arial"/>
    </font>
    <font>
      <b/>
      <sz val="12.5"/>
      <name val="Arial"/>
    </font>
    <font>
      <b/>
      <sz val="12.5"/>
      <name val="Arial"/>
      <family val="2"/>
    </font>
    <font>
      <b/>
      <sz val="6"/>
      <name val="Arial"/>
    </font>
    <font>
      <b/>
      <sz val="6"/>
      <name val="Arial"/>
      <family val="2"/>
    </font>
    <font>
      <b/>
      <sz val="7"/>
      <name val="Arial"/>
    </font>
    <font>
      <b/>
      <sz val="7"/>
      <name val="Arial"/>
      <family val="2"/>
    </font>
    <font>
      <b/>
      <sz val="5.5"/>
      <name val="Arial"/>
    </font>
    <font>
      <b/>
      <sz val="5.5"/>
      <name val="Arial"/>
      <family val="2"/>
    </font>
    <font>
      <b/>
      <sz val="5.5"/>
      <color rgb="FF000000"/>
      <name val="Arial"/>
      <family val="2"/>
    </font>
    <font>
      <sz val="5.5"/>
      <name val="Arial"/>
    </font>
    <font>
      <sz val="5.5"/>
      <color rgb="FF000000"/>
      <name val="Arial"/>
      <family val="2"/>
    </font>
    <font>
      <sz val="5.5"/>
      <name val="Arial"/>
      <family val="2"/>
    </font>
    <font>
      <sz val="6"/>
      <name val="Arial"/>
    </font>
    <font>
      <sz val="6"/>
      <name val="Arial"/>
      <family val="2"/>
    </font>
    <font>
      <sz val="9"/>
      <name val="Myriad Pro"/>
    </font>
    <font>
      <sz val="9"/>
      <name val="Myriad Pro"/>
      <family val="2"/>
    </font>
    <font>
      <sz val="6.5"/>
      <name val="Myriad Pro"/>
    </font>
    <font>
      <sz val="6.5"/>
      <name val="Myriad Pro"/>
      <family val="2"/>
    </font>
    <font>
      <vertAlign val="subscript"/>
      <sz val="9"/>
      <name val="Myriad Pro"/>
      <family val="2"/>
    </font>
    <font>
      <b/>
      <sz val="12"/>
      <name val="Calibri"/>
      <family val="2"/>
    </font>
    <font>
      <sz val="10"/>
      <name val="Times New Roman"/>
      <family val="1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24" fillId="0" borderId="0" applyFont="0" applyFill="0" applyBorder="0" applyAlignment="0" applyProtection="0"/>
  </cellStyleXfs>
  <cellXfs count="160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7" fillId="0" borderId="1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" fontId="10" fillId="0" borderId="8" xfId="0" applyNumberFormat="1" applyFont="1" applyBorder="1" applyAlignment="1">
      <alignment horizontal="right" vertical="center" shrinkToFit="1"/>
    </xf>
    <xf numFmtId="0" fontId="7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top" wrapText="1"/>
    </xf>
    <xf numFmtId="1" fontId="8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 shrinkToFit="1"/>
    </xf>
    <xf numFmtId="2" fontId="9" fillId="0" borderId="8" xfId="0" applyNumberFormat="1" applyFont="1" applyBorder="1" applyAlignment="1">
      <alignment horizontal="center" vertical="center" shrinkToFit="1"/>
    </xf>
    <xf numFmtId="4" fontId="9" fillId="0" borderId="8" xfId="0" applyNumberFormat="1" applyFont="1" applyBorder="1" applyAlignment="1">
      <alignment horizontal="center" vertical="center" shrinkToFit="1"/>
    </xf>
    <xf numFmtId="2" fontId="9" fillId="0" borderId="1" xfId="0" applyNumberFormat="1" applyFont="1" applyBorder="1" applyAlignment="1">
      <alignment horizontal="center" vertical="center" shrinkToFit="1"/>
    </xf>
    <xf numFmtId="4" fontId="10" fillId="0" borderId="1" xfId="0" applyNumberFormat="1" applyFont="1" applyBorder="1" applyAlignment="1">
      <alignment horizontal="center" vertical="center" shrinkToFit="1"/>
    </xf>
    <xf numFmtId="4" fontId="10" fillId="0" borderId="7" xfId="0" applyNumberFormat="1" applyFont="1" applyBorder="1" applyAlignment="1">
      <alignment horizontal="right" vertical="center" shrinkToFit="1"/>
    </xf>
    <xf numFmtId="4" fontId="8" fillId="0" borderId="8" xfId="0" applyNumberFormat="1" applyFont="1" applyBorder="1" applyAlignment="1">
      <alignment horizontal="right" vertical="center" shrinkToFit="1"/>
    </xf>
    <xf numFmtId="0" fontId="0" fillId="0" borderId="0" xfId="0" applyAlignment="1">
      <alignment horizontal="right" vertical="center"/>
    </xf>
    <xf numFmtId="0" fontId="15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4" fontId="0" fillId="0" borderId="0" xfId="0" applyNumberFormat="1" applyAlignment="1">
      <alignment horizontal="right" vertical="center"/>
    </xf>
    <xf numFmtId="0" fontId="1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 indent="1"/>
    </xf>
    <xf numFmtId="0" fontId="28" fillId="0" borderId="6" xfId="0" applyFont="1" applyBorder="1" applyAlignment="1">
      <alignment horizontal="center" vertical="top" wrapText="1"/>
    </xf>
    <xf numFmtId="49" fontId="0" fillId="0" borderId="0" xfId="0" applyNumberFormat="1" applyAlignment="1">
      <alignment horizontal="left" vertical="top"/>
    </xf>
    <xf numFmtId="0" fontId="28" fillId="0" borderId="12" xfId="0" applyFont="1" applyBorder="1" applyAlignment="1">
      <alignment horizontal="left" vertical="top" wrapText="1" indent="2"/>
    </xf>
    <xf numFmtId="0" fontId="29" fillId="0" borderId="12" xfId="0" applyFont="1" applyBorder="1" applyAlignment="1">
      <alignment horizontal="left" vertical="top" wrapText="1" indent="2"/>
    </xf>
    <xf numFmtId="43" fontId="35" fillId="0" borderId="12" xfId="0" applyNumberFormat="1" applyFont="1" applyBorder="1" applyAlignment="1">
      <alignment horizontal="right" vertical="top" wrapText="1"/>
    </xf>
    <xf numFmtId="0" fontId="0" fillId="0" borderId="12" xfId="0" applyBorder="1" applyAlignment="1">
      <alignment horizontal="left" wrapText="1"/>
    </xf>
    <xf numFmtId="0" fontId="0" fillId="0" borderId="12" xfId="0" applyBorder="1" applyAlignment="1">
      <alignment horizontal="left" vertical="top"/>
    </xf>
    <xf numFmtId="0" fontId="0" fillId="2" borderId="12" xfId="0" applyFill="1" applyBorder="1" applyAlignment="1">
      <alignment horizontal="left" wrapText="1"/>
    </xf>
    <xf numFmtId="9" fontId="36" fillId="0" borderId="12" xfId="0" applyNumberFormat="1" applyFont="1" applyBorder="1" applyAlignment="1">
      <alignment horizontal="left" vertical="top" indent="2" shrinkToFit="1"/>
    </xf>
    <xf numFmtId="0" fontId="35" fillId="0" borderId="12" xfId="0" applyFont="1" applyBorder="1" applyAlignment="1">
      <alignment horizontal="right" vertical="top" wrapText="1"/>
    </xf>
    <xf numFmtId="4" fontId="35" fillId="0" borderId="12" xfId="0" applyNumberFormat="1" applyFont="1" applyBorder="1" applyAlignment="1">
      <alignment horizontal="right" vertical="top" wrapText="1"/>
    </xf>
    <xf numFmtId="10" fontId="35" fillId="0" borderId="12" xfId="0" applyNumberFormat="1" applyFont="1" applyBorder="1" applyAlignment="1">
      <alignment horizontal="left" vertical="top" wrapText="1" indent="2"/>
    </xf>
    <xf numFmtId="9" fontId="36" fillId="0" borderId="12" xfId="0" applyNumberFormat="1" applyFont="1" applyBorder="1" applyAlignment="1">
      <alignment horizontal="center" vertical="top" shrinkToFit="1"/>
    </xf>
    <xf numFmtId="10" fontId="35" fillId="0" borderId="12" xfId="1" applyNumberFormat="1" applyFont="1" applyBorder="1" applyAlignment="1">
      <alignment horizontal="left" vertical="top" wrapText="1" indent="2"/>
    </xf>
    <xf numFmtId="10" fontId="33" fillId="0" borderId="12" xfId="0" applyNumberFormat="1" applyFont="1" applyBorder="1" applyAlignment="1">
      <alignment horizontal="left" vertical="top" wrapText="1" indent="2"/>
    </xf>
    <xf numFmtId="43" fontId="33" fillId="0" borderId="12" xfId="0" applyNumberFormat="1" applyFont="1" applyBorder="1" applyAlignment="1">
      <alignment horizontal="right" vertical="top" wrapText="1"/>
    </xf>
    <xf numFmtId="4" fontId="0" fillId="0" borderId="0" xfId="0" applyNumberFormat="1" applyAlignment="1">
      <alignment horizontal="left" vertical="top"/>
    </xf>
    <xf numFmtId="0" fontId="0" fillId="3" borderId="1" xfId="0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46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11" fillId="0" borderId="0" xfId="0" applyFont="1" applyAlignment="1">
      <alignment vertical="top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19" fillId="0" borderId="0" xfId="0" applyFont="1" applyAlignment="1">
      <alignment horizontal="center" vertical="center" wrapText="1"/>
    </xf>
    <xf numFmtId="0" fontId="23" fillId="0" borderId="1" xfId="0" applyFont="1" applyBorder="1" applyAlignment="1">
      <alignment horizontal="left" wrapText="1"/>
    </xf>
    <xf numFmtId="0" fontId="47" fillId="0" borderId="6" xfId="0" applyFont="1" applyBorder="1" applyAlignment="1">
      <alignment horizontal="center" vertical="center" wrapText="1"/>
    </xf>
    <xf numFmtId="0" fontId="0" fillId="3" borderId="0" xfId="0" applyFill="1" applyAlignment="1">
      <alignment horizontal="left" vertical="top"/>
    </xf>
    <xf numFmtId="0" fontId="15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45" fillId="3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6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3" borderId="13" xfId="0" applyFill="1" applyBorder="1" applyAlignment="1">
      <alignment horizontal="left" vertical="center" wrapText="1"/>
    </xf>
    <xf numFmtId="0" fontId="47" fillId="0" borderId="6" xfId="0" applyFont="1" applyBorder="1" applyAlignment="1">
      <alignment horizontal="left" vertical="top" wrapText="1"/>
    </xf>
    <xf numFmtId="0" fontId="47" fillId="0" borderId="8" xfId="0" applyFont="1" applyBorder="1" applyAlignment="1">
      <alignment horizontal="left" vertical="top" wrapText="1"/>
    </xf>
    <xf numFmtId="4" fontId="47" fillId="0" borderId="6" xfId="0" applyNumberFormat="1" applyFont="1" applyBorder="1" applyAlignment="1">
      <alignment horizontal="center" vertical="top"/>
    </xf>
    <xf numFmtId="0" fontId="47" fillId="0" borderId="8" xfId="0" applyFont="1" applyBorder="1" applyAlignment="1">
      <alignment horizontal="center" vertical="top"/>
    </xf>
    <xf numFmtId="0" fontId="7" fillId="0" borderId="6" xfId="0" applyFont="1" applyBorder="1" applyAlignment="1">
      <alignment horizontal="left" vertical="top" wrapText="1" indent="3"/>
    </xf>
    <xf numFmtId="0" fontId="7" fillId="0" borderId="8" xfId="0" applyFont="1" applyBorder="1" applyAlignment="1">
      <alignment horizontal="left" vertical="top" wrapText="1" indent="3"/>
    </xf>
    <xf numFmtId="0" fontId="7" fillId="0" borderId="6" xfId="0" applyFont="1" applyBorder="1" applyAlignment="1">
      <alignment horizontal="left" vertical="top" wrapText="1" indent="2"/>
    </xf>
    <xf numFmtId="0" fontId="7" fillId="0" borderId="8" xfId="0" applyFont="1" applyBorder="1" applyAlignment="1">
      <alignment horizontal="left" vertical="top" wrapText="1" indent="2"/>
    </xf>
    <xf numFmtId="0" fontId="5" fillId="0" borderId="6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 indent="6"/>
    </xf>
    <xf numFmtId="0" fontId="1" fillId="0" borderId="7" xfId="0" applyFont="1" applyBorder="1" applyAlignment="1">
      <alignment horizontal="left" vertical="top" wrapText="1" indent="6"/>
    </xf>
    <xf numFmtId="0" fontId="1" fillId="0" borderId="8" xfId="0" applyFont="1" applyBorder="1" applyAlignment="1">
      <alignment horizontal="left" vertical="top" wrapText="1" indent="6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 indent="10"/>
    </xf>
    <xf numFmtId="0" fontId="3" fillId="0" borderId="7" xfId="0" applyFont="1" applyBorder="1" applyAlignment="1">
      <alignment horizontal="left" vertical="top" wrapText="1" indent="10"/>
    </xf>
    <xf numFmtId="0" fontId="3" fillId="0" borderId="8" xfId="0" applyFont="1" applyBorder="1" applyAlignment="1">
      <alignment horizontal="left" vertical="top" wrapText="1" indent="10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top" wrapText="1"/>
    </xf>
    <xf numFmtId="0" fontId="7" fillId="0" borderId="8" xfId="0" applyFont="1" applyBorder="1" applyAlignment="1">
      <alignment horizontal="right" vertical="top" wrapText="1"/>
    </xf>
    <xf numFmtId="0" fontId="47" fillId="0" borderId="6" xfId="0" applyFont="1" applyBorder="1" applyAlignment="1">
      <alignment horizontal="left" vertical="center" wrapText="1"/>
    </xf>
    <xf numFmtId="0" fontId="47" fillId="0" borderId="8" xfId="0" applyFont="1" applyBorder="1" applyAlignment="1">
      <alignment horizontal="left" vertical="center" wrapText="1"/>
    </xf>
    <xf numFmtId="4" fontId="47" fillId="0" borderId="6" xfId="0" applyNumberFormat="1" applyFont="1" applyBorder="1" applyAlignment="1">
      <alignment horizontal="center" vertical="center"/>
    </xf>
    <xf numFmtId="0" fontId="4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 indent="4"/>
    </xf>
    <xf numFmtId="0" fontId="4" fillId="0" borderId="7" xfId="0" applyFont="1" applyBorder="1" applyAlignment="1">
      <alignment horizontal="left" vertical="top" wrapText="1" indent="4"/>
    </xf>
    <xf numFmtId="0" fontId="4" fillId="0" borderId="8" xfId="0" applyFont="1" applyBorder="1" applyAlignment="1">
      <alignment horizontal="left" vertical="top" wrapText="1" indent="4"/>
    </xf>
    <xf numFmtId="0" fontId="28" fillId="0" borderId="12" xfId="0" applyFont="1" applyBorder="1" applyAlignment="1">
      <alignment horizontal="center" vertical="top" wrapText="1"/>
    </xf>
    <xf numFmtId="0" fontId="25" fillId="0" borderId="0" xfId="0" applyFont="1" applyAlignment="1">
      <alignment horizontal="center" vertical="top" wrapText="1"/>
    </xf>
    <xf numFmtId="0" fontId="26" fillId="0" borderId="11" xfId="0" applyFont="1" applyBorder="1" applyAlignment="1">
      <alignment horizontal="center" vertical="top" wrapText="1"/>
    </xf>
    <xf numFmtId="0" fontId="26" fillId="0" borderId="0" xfId="0" applyFont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28" fillId="0" borderId="12" xfId="0" applyFont="1" applyBorder="1" applyAlignment="1">
      <alignment horizontal="left" vertical="center" wrapText="1" indent="1"/>
    </xf>
    <xf numFmtId="0" fontId="28" fillId="0" borderId="12" xfId="0" applyFont="1" applyBorder="1" applyAlignment="1">
      <alignment horizontal="left" vertical="center" wrapText="1" indent="6"/>
    </xf>
    <xf numFmtId="0" fontId="32" fillId="0" borderId="12" xfId="0" applyFont="1" applyBorder="1" applyAlignment="1">
      <alignment horizontal="left" vertical="top" wrapText="1"/>
    </xf>
    <xf numFmtId="0" fontId="30" fillId="0" borderId="0" xfId="0" applyFont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1" fontId="34" fillId="0" borderId="12" xfId="0" applyNumberFormat="1" applyFont="1" applyBorder="1" applyAlignment="1">
      <alignment horizontal="center" vertical="top" shrinkToFit="1"/>
    </xf>
    <xf numFmtId="4" fontId="35" fillId="0" borderId="12" xfId="0" applyNumberFormat="1" applyFont="1" applyBorder="1" applyAlignment="1">
      <alignment horizontal="left" vertical="top" wrapText="1" indent="2"/>
    </xf>
    <xf numFmtId="0" fontId="35" fillId="0" borderId="12" xfId="0" applyFont="1" applyBorder="1" applyAlignment="1">
      <alignment horizontal="left" vertical="top" wrapText="1" indent="2"/>
    </xf>
    <xf numFmtId="10" fontId="35" fillId="0" borderId="12" xfId="0" applyNumberFormat="1" applyFont="1" applyBorder="1" applyAlignment="1">
      <alignment horizontal="center" vertical="top" wrapText="1"/>
    </xf>
    <xf numFmtId="0" fontId="0" fillId="0" borderId="12" xfId="0" applyBorder="1" applyAlignment="1">
      <alignment horizontal="left" wrapText="1"/>
    </xf>
    <xf numFmtId="10" fontId="35" fillId="0" borderId="12" xfId="0" applyNumberFormat="1" applyFont="1" applyBorder="1" applyAlignment="1">
      <alignment horizontal="left" vertical="top" wrapText="1" indent="2"/>
    </xf>
    <xf numFmtId="4" fontId="35" fillId="0" borderId="12" xfId="0" applyNumberFormat="1" applyFont="1" applyBorder="1" applyAlignment="1">
      <alignment horizontal="left" vertical="top" wrapText="1" indent="3"/>
    </xf>
    <xf numFmtId="0" fontId="35" fillId="0" borderId="12" xfId="0" applyFont="1" applyBorder="1" applyAlignment="1">
      <alignment horizontal="left" vertical="top" wrapText="1" indent="3"/>
    </xf>
    <xf numFmtId="0" fontId="42" fillId="0" borderId="0" xfId="0" applyFont="1" applyAlignment="1">
      <alignment horizontal="left" wrapText="1" indent="8"/>
    </xf>
    <xf numFmtId="0" fontId="0" fillId="0" borderId="0" xfId="0" applyAlignment="1">
      <alignment horizontal="left" vertical="top" wrapText="1" indent="23"/>
    </xf>
    <xf numFmtId="0" fontId="38" fillId="0" borderId="0" xfId="0" applyFont="1" applyAlignment="1">
      <alignment horizontal="left" vertical="top" wrapText="1" indent="26"/>
    </xf>
    <xf numFmtId="0" fontId="38" fillId="0" borderId="0" xfId="0" applyFont="1" applyAlignment="1">
      <alignment horizontal="center" vertical="top" wrapText="1"/>
    </xf>
    <xf numFmtId="4" fontId="32" fillId="0" borderId="12" xfId="0" applyNumberFormat="1" applyFont="1" applyBorder="1" applyAlignment="1">
      <alignment horizontal="left" vertical="top" wrapText="1" indent="2"/>
    </xf>
    <xf numFmtId="0" fontId="32" fillId="0" borderId="12" xfId="0" applyFont="1" applyBorder="1" applyAlignment="1">
      <alignment horizontal="left" vertical="top" wrapText="1" indent="2"/>
    </xf>
    <xf numFmtId="4" fontId="0" fillId="0" borderId="12" xfId="0" applyNumberFormat="1" applyBorder="1" applyAlignment="1">
      <alignment horizontal="left" wrapText="1"/>
    </xf>
    <xf numFmtId="9" fontId="34" fillId="0" borderId="12" xfId="0" applyNumberFormat="1" applyFont="1" applyBorder="1" applyAlignment="1">
      <alignment horizontal="center" vertical="top" shrinkToFit="1"/>
    </xf>
    <xf numFmtId="0" fontId="38" fillId="0" borderId="0" xfId="0" applyFont="1" applyAlignment="1">
      <alignment horizontal="left" vertical="center" wrapText="1"/>
    </xf>
    <xf numFmtId="0" fontId="40" fillId="0" borderId="0" xfId="0" applyFont="1" applyAlignment="1">
      <alignment horizontal="right" wrapText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297305</xdr:colOff>
      <xdr:row>0</xdr:row>
      <xdr:rowOff>73020</xdr:rowOff>
    </xdr:from>
    <xdr:ext cx="673780" cy="618754"/>
    <xdr:pic>
      <xdr:nvPicPr>
        <xdr:cNvPr id="2" name="image1.jpe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673780" cy="618754"/>
        </a:xfrm>
        <a:prstGeom prst="rect">
          <a:avLst/>
        </a:prstGeom>
      </xdr:spPr>
    </xdr:pic>
    <xdr:clientData/>
  </xdr:oneCellAnchor>
  <xdr:oneCellAnchor>
    <xdr:from>
      <xdr:col>2</xdr:col>
      <xdr:colOff>1936696</xdr:colOff>
      <xdr:row>203</xdr:row>
      <xdr:rowOff>105292</xdr:rowOff>
    </xdr:from>
    <xdr:ext cx="825500" cy="819785"/>
    <xdr:sp macro="" textlink="">
      <xdr:nvSpPr>
        <xdr:cNvPr id="5" name="Shape 6">
          <a:extLst>
            <a:ext uri="{FF2B5EF4-FFF2-40B4-BE49-F238E27FC236}">
              <a16:creationId xmlns:a16="http://schemas.microsoft.com/office/drawing/2014/main" xmlns="" id="{D43BCDE3-525D-485D-8B89-1FA8B3BD8AD1}"/>
            </a:ext>
          </a:extLst>
        </xdr:cNvPr>
        <xdr:cNvSpPr/>
      </xdr:nvSpPr>
      <xdr:spPr>
        <a:xfrm>
          <a:off x="3193996" y="2296042"/>
          <a:ext cx="825500" cy="819785"/>
        </a:xfrm>
        <a:custGeom>
          <a:avLst/>
          <a:gdLst/>
          <a:ahLst/>
          <a:cxnLst/>
          <a:rect l="0" t="0" r="0" b="0"/>
          <a:pathLst>
            <a:path w="825500" h="819785">
              <a:moveTo>
                <a:pt x="148500" y="646392"/>
              </a:moveTo>
              <a:lnTo>
                <a:pt x="89057" y="683531"/>
              </a:lnTo>
              <a:lnTo>
                <a:pt x="46646" y="720424"/>
              </a:lnTo>
              <a:lnTo>
                <a:pt x="19199" y="754615"/>
              </a:lnTo>
              <a:lnTo>
                <a:pt x="0" y="805853"/>
              </a:lnTo>
              <a:lnTo>
                <a:pt x="5291" y="816488"/>
              </a:lnTo>
              <a:lnTo>
                <a:pt x="10030" y="819297"/>
              </a:lnTo>
              <a:lnTo>
                <a:pt x="64675" y="819297"/>
              </a:lnTo>
              <a:lnTo>
                <a:pt x="67361" y="817617"/>
              </a:lnTo>
              <a:lnTo>
                <a:pt x="15965" y="817617"/>
              </a:lnTo>
              <a:lnTo>
                <a:pt x="20093" y="794385"/>
              </a:lnTo>
              <a:lnTo>
                <a:pt x="37288" y="762238"/>
              </a:lnTo>
              <a:lnTo>
                <a:pt x="65697" y="724565"/>
              </a:lnTo>
              <a:lnTo>
                <a:pt x="103463" y="684755"/>
              </a:lnTo>
              <a:lnTo>
                <a:pt x="148500" y="646392"/>
              </a:lnTo>
              <a:close/>
            </a:path>
            <a:path w="825500" h="819785">
              <a:moveTo>
                <a:pt x="352923" y="0"/>
              </a:moveTo>
              <a:lnTo>
                <a:pt x="336406" y="11029"/>
              </a:lnTo>
              <a:lnTo>
                <a:pt x="327924" y="36553"/>
              </a:lnTo>
              <a:lnTo>
                <a:pt x="324800" y="65228"/>
              </a:lnTo>
              <a:lnTo>
                <a:pt x="324353" y="85711"/>
              </a:lnTo>
              <a:lnTo>
                <a:pt x="324957" y="104237"/>
              </a:lnTo>
              <a:lnTo>
                <a:pt x="329316" y="145386"/>
              </a:lnTo>
              <a:lnTo>
                <a:pt x="336853" y="189200"/>
              </a:lnTo>
              <a:lnTo>
                <a:pt x="346936" y="235049"/>
              </a:lnTo>
              <a:lnTo>
                <a:pt x="352923" y="257973"/>
              </a:lnTo>
              <a:lnTo>
                <a:pt x="349695" y="274671"/>
              </a:lnTo>
              <a:lnTo>
                <a:pt x="325961" y="342396"/>
              </a:lnTo>
              <a:lnTo>
                <a:pt x="306847" y="389135"/>
              </a:lnTo>
              <a:lnTo>
                <a:pt x="283830" y="441599"/>
              </a:lnTo>
              <a:lnTo>
                <a:pt x="257607" y="497644"/>
              </a:lnTo>
              <a:lnTo>
                <a:pt x="228875" y="555127"/>
              </a:lnTo>
              <a:lnTo>
                <a:pt x="198329" y="611902"/>
              </a:lnTo>
              <a:lnTo>
                <a:pt x="166665" y="665825"/>
              </a:lnTo>
              <a:lnTo>
                <a:pt x="134581" y="714752"/>
              </a:lnTo>
              <a:lnTo>
                <a:pt x="102773" y="756539"/>
              </a:lnTo>
              <a:lnTo>
                <a:pt x="71937" y="789042"/>
              </a:lnTo>
              <a:lnTo>
                <a:pt x="15965" y="817617"/>
              </a:lnTo>
              <a:lnTo>
                <a:pt x="67361" y="817617"/>
              </a:lnTo>
              <a:lnTo>
                <a:pt x="114175" y="778858"/>
              </a:lnTo>
              <a:lnTo>
                <a:pt x="148296" y="737664"/>
              </a:lnTo>
              <a:lnTo>
                <a:pt x="186665" y="682558"/>
              </a:lnTo>
              <a:lnTo>
                <a:pt x="229400" y="612583"/>
              </a:lnTo>
              <a:lnTo>
                <a:pt x="237193" y="610062"/>
              </a:lnTo>
              <a:lnTo>
                <a:pt x="229400" y="610062"/>
              </a:lnTo>
              <a:lnTo>
                <a:pt x="266184" y="544302"/>
              </a:lnTo>
              <a:lnTo>
                <a:pt x="295766" y="487539"/>
              </a:lnTo>
              <a:lnTo>
                <a:pt x="319071" y="438786"/>
              </a:lnTo>
              <a:lnTo>
                <a:pt x="337026" y="397060"/>
              </a:lnTo>
              <a:lnTo>
                <a:pt x="350557" y="361375"/>
              </a:lnTo>
              <a:lnTo>
                <a:pt x="368048" y="304190"/>
              </a:lnTo>
              <a:lnTo>
                <a:pt x="397023" y="304190"/>
              </a:lnTo>
              <a:lnTo>
                <a:pt x="396710" y="303526"/>
              </a:lnTo>
              <a:lnTo>
                <a:pt x="378972" y="255453"/>
              </a:lnTo>
              <a:lnTo>
                <a:pt x="385043" y="212597"/>
              </a:lnTo>
              <a:lnTo>
                <a:pt x="368048" y="212597"/>
              </a:lnTo>
              <a:lnTo>
                <a:pt x="358385" y="175729"/>
              </a:lnTo>
              <a:lnTo>
                <a:pt x="351873" y="140121"/>
              </a:lnTo>
              <a:lnTo>
                <a:pt x="348197" y="106718"/>
              </a:lnTo>
              <a:lnTo>
                <a:pt x="347041" y="76467"/>
              </a:lnTo>
              <a:lnTo>
                <a:pt x="347205" y="68905"/>
              </a:lnTo>
              <a:lnTo>
                <a:pt x="347317" y="63771"/>
              </a:lnTo>
              <a:lnTo>
                <a:pt x="349247" y="42330"/>
              </a:lnTo>
              <a:lnTo>
                <a:pt x="354486" y="20101"/>
              </a:lnTo>
              <a:lnTo>
                <a:pt x="364687" y="5041"/>
              </a:lnTo>
              <a:lnTo>
                <a:pt x="385154" y="5041"/>
              </a:lnTo>
              <a:lnTo>
                <a:pt x="374351" y="840"/>
              </a:lnTo>
              <a:lnTo>
                <a:pt x="352923" y="0"/>
              </a:lnTo>
              <a:close/>
            </a:path>
            <a:path w="825500" h="819785">
              <a:moveTo>
                <a:pt x="804161" y="608381"/>
              </a:moveTo>
              <a:lnTo>
                <a:pt x="796402" y="609878"/>
              </a:lnTo>
              <a:lnTo>
                <a:pt x="789981" y="614053"/>
              </a:lnTo>
              <a:lnTo>
                <a:pt x="785609" y="620434"/>
              </a:lnTo>
              <a:lnTo>
                <a:pt x="783994" y="628548"/>
              </a:lnTo>
              <a:lnTo>
                <a:pt x="785609" y="636177"/>
              </a:lnTo>
              <a:lnTo>
                <a:pt x="789981" y="642309"/>
              </a:lnTo>
              <a:lnTo>
                <a:pt x="796402" y="646392"/>
              </a:lnTo>
              <a:lnTo>
                <a:pt x="804161" y="647876"/>
              </a:lnTo>
              <a:lnTo>
                <a:pt x="812761" y="646392"/>
              </a:lnTo>
              <a:lnTo>
                <a:pt x="817174" y="643674"/>
              </a:lnTo>
              <a:lnTo>
                <a:pt x="795758" y="643674"/>
              </a:lnTo>
              <a:lnTo>
                <a:pt x="788196" y="636952"/>
              </a:lnTo>
              <a:lnTo>
                <a:pt x="788196" y="619305"/>
              </a:lnTo>
              <a:lnTo>
                <a:pt x="795758" y="612583"/>
              </a:lnTo>
              <a:lnTo>
                <a:pt x="817056" y="612583"/>
              </a:lnTo>
              <a:lnTo>
                <a:pt x="812761" y="609878"/>
              </a:lnTo>
              <a:lnTo>
                <a:pt x="804161" y="608381"/>
              </a:lnTo>
              <a:close/>
            </a:path>
            <a:path w="825500" h="819785">
              <a:moveTo>
                <a:pt x="817056" y="612583"/>
              </a:moveTo>
              <a:lnTo>
                <a:pt x="814245" y="612583"/>
              </a:lnTo>
              <a:lnTo>
                <a:pt x="820127" y="619305"/>
              </a:lnTo>
              <a:lnTo>
                <a:pt x="820127" y="636952"/>
              </a:lnTo>
              <a:lnTo>
                <a:pt x="814245" y="643674"/>
              </a:lnTo>
              <a:lnTo>
                <a:pt x="817174" y="643674"/>
              </a:lnTo>
              <a:lnTo>
                <a:pt x="819392" y="642309"/>
              </a:lnTo>
              <a:lnTo>
                <a:pt x="823659" y="636177"/>
              </a:lnTo>
              <a:lnTo>
                <a:pt x="825169" y="628548"/>
              </a:lnTo>
              <a:lnTo>
                <a:pt x="823761" y="620986"/>
              </a:lnTo>
              <a:lnTo>
                <a:pt x="823659" y="620434"/>
              </a:lnTo>
              <a:lnTo>
                <a:pt x="819392" y="614053"/>
              </a:lnTo>
              <a:lnTo>
                <a:pt x="817056" y="612583"/>
              </a:lnTo>
              <a:close/>
            </a:path>
            <a:path w="825500" h="819785">
              <a:moveTo>
                <a:pt x="810043" y="615104"/>
              </a:moveTo>
              <a:lnTo>
                <a:pt x="796599" y="615104"/>
              </a:lnTo>
              <a:lnTo>
                <a:pt x="796599" y="639472"/>
              </a:lnTo>
              <a:lnTo>
                <a:pt x="800800" y="639472"/>
              </a:lnTo>
              <a:lnTo>
                <a:pt x="800800" y="630229"/>
              </a:lnTo>
              <a:lnTo>
                <a:pt x="811444" y="630229"/>
              </a:lnTo>
              <a:lnTo>
                <a:pt x="810884" y="629389"/>
              </a:lnTo>
              <a:lnTo>
                <a:pt x="808363" y="628548"/>
              </a:lnTo>
              <a:lnTo>
                <a:pt x="813405" y="626868"/>
              </a:lnTo>
              <a:lnTo>
                <a:pt x="800800" y="626868"/>
              </a:lnTo>
              <a:lnTo>
                <a:pt x="800800" y="620145"/>
              </a:lnTo>
              <a:lnTo>
                <a:pt x="812844" y="620145"/>
              </a:lnTo>
              <a:lnTo>
                <a:pt x="812564" y="618465"/>
              </a:lnTo>
              <a:lnTo>
                <a:pt x="810043" y="615104"/>
              </a:lnTo>
              <a:close/>
            </a:path>
            <a:path w="825500" h="819785">
              <a:moveTo>
                <a:pt x="811444" y="630229"/>
              </a:moveTo>
              <a:lnTo>
                <a:pt x="805842" y="630229"/>
              </a:lnTo>
              <a:lnTo>
                <a:pt x="807523" y="632750"/>
              </a:lnTo>
              <a:lnTo>
                <a:pt x="808363" y="635271"/>
              </a:lnTo>
              <a:lnTo>
                <a:pt x="809203" y="639472"/>
              </a:lnTo>
              <a:lnTo>
                <a:pt x="813405" y="639472"/>
              </a:lnTo>
              <a:lnTo>
                <a:pt x="812564" y="635271"/>
              </a:lnTo>
              <a:lnTo>
                <a:pt x="812564" y="631910"/>
              </a:lnTo>
              <a:lnTo>
                <a:pt x="811444" y="630229"/>
              </a:lnTo>
              <a:close/>
            </a:path>
            <a:path w="825500" h="819785">
              <a:moveTo>
                <a:pt x="812844" y="620145"/>
              </a:moveTo>
              <a:lnTo>
                <a:pt x="806682" y="620145"/>
              </a:lnTo>
              <a:lnTo>
                <a:pt x="808363" y="620986"/>
              </a:lnTo>
              <a:lnTo>
                <a:pt x="808363" y="626028"/>
              </a:lnTo>
              <a:lnTo>
                <a:pt x="805842" y="626868"/>
              </a:lnTo>
              <a:lnTo>
                <a:pt x="813405" y="626868"/>
              </a:lnTo>
              <a:lnTo>
                <a:pt x="813405" y="623507"/>
              </a:lnTo>
              <a:lnTo>
                <a:pt x="812984" y="620986"/>
              </a:lnTo>
              <a:lnTo>
                <a:pt x="812893" y="620434"/>
              </a:lnTo>
              <a:lnTo>
                <a:pt x="812844" y="620145"/>
              </a:lnTo>
              <a:close/>
            </a:path>
            <a:path w="825500" h="819785">
              <a:moveTo>
                <a:pt x="397023" y="304190"/>
              </a:moveTo>
              <a:lnTo>
                <a:pt x="368048" y="304190"/>
              </a:lnTo>
              <a:lnTo>
                <a:pt x="397848" y="368447"/>
              </a:lnTo>
              <a:lnTo>
                <a:pt x="429141" y="418814"/>
              </a:lnTo>
              <a:lnTo>
                <a:pt x="460481" y="457231"/>
              </a:lnTo>
              <a:lnTo>
                <a:pt x="490420" y="485634"/>
              </a:lnTo>
              <a:lnTo>
                <a:pt x="540309" y="520149"/>
              </a:lnTo>
              <a:lnTo>
                <a:pt x="490436" y="529610"/>
              </a:lnTo>
              <a:lnTo>
                <a:pt x="438789" y="541219"/>
              </a:lnTo>
              <a:lnTo>
                <a:pt x="385768" y="555127"/>
              </a:lnTo>
              <a:lnTo>
                <a:pt x="333161" y="571065"/>
              </a:lnTo>
              <a:lnTo>
                <a:pt x="280673" y="589396"/>
              </a:lnTo>
              <a:lnTo>
                <a:pt x="229400" y="610062"/>
              </a:lnTo>
              <a:lnTo>
                <a:pt x="237193" y="610062"/>
              </a:lnTo>
              <a:lnTo>
                <a:pt x="273259" y="598395"/>
              </a:lnTo>
              <a:lnTo>
                <a:pt x="320059" y="585414"/>
              </a:lnTo>
              <a:lnTo>
                <a:pt x="369033" y="573711"/>
              </a:lnTo>
              <a:lnTo>
                <a:pt x="419419" y="563360"/>
              </a:lnTo>
              <a:lnTo>
                <a:pt x="470452" y="554435"/>
              </a:lnTo>
              <a:lnTo>
                <a:pt x="521367" y="547009"/>
              </a:lnTo>
              <a:lnTo>
                <a:pt x="570868" y="541219"/>
              </a:lnTo>
              <a:lnTo>
                <a:pt x="634639" y="541219"/>
              </a:lnTo>
              <a:lnTo>
                <a:pt x="620977" y="535275"/>
              </a:lnTo>
              <a:lnTo>
                <a:pt x="665163" y="532989"/>
              </a:lnTo>
              <a:lnTo>
                <a:pt x="808636" y="532989"/>
              </a:lnTo>
              <a:lnTo>
                <a:pt x="786200" y="520884"/>
              </a:lnTo>
              <a:lnTo>
                <a:pt x="754858" y="514267"/>
              </a:lnTo>
              <a:lnTo>
                <a:pt x="584004" y="514267"/>
              </a:lnTo>
              <a:lnTo>
                <a:pt x="564507" y="503107"/>
              </a:lnTo>
              <a:lnTo>
                <a:pt x="526457" y="478580"/>
              </a:lnTo>
              <a:lnTo>
                <a:pt x="474510" y="432387"/>
              </a:lnTo>
              <a:lnTo>
                <a:pt x="444556" y="393397"/>
              </a:lnTo>
              <a:lnTo>
                <a:pt x="418594" y="349970"/>
              </a:lnTo>
              <a:lnTo>
                <a:pt x="397023" y="304190"/>
              </a:lnTo>
              <a:close/>
            </a:path>
            <a:path w="825500" h="819785">
              <a:moveTo>
                <a:pt x="634639" y="541219"/>
              </a:moveTo>
              <a:lnTo>
                <a:pt x="571537" y="541219"/>
              </a:lnTo>
              <a:lnTo>
                <a:pt x="626544" y="566077"/>
              </a:lnTo>
              <a:lnTo>
                <a:pt x="681058" y="584853"/>
              </a:lnTo>
              <a:lnTo>
                <a:pt x="731161" y="596696"/>
              </a:lnTo>
              <a:lnTo>
                <a:pt x="773070" y="600818"/>
              </a:lnTo>
              <a:lnTo>
                <a:pt x="790415" y="599689"/>
              </a:lnTo>
              <a:lnTo>
                <a:pt x="803426" y="596197"/>
              </a:lnTo>
              <a:lnTo>
                <a:pt x="812184" y="590183"/>
              </a:lnTo>
              <a:lnTo>
                <a:pt x="813665" y="587373"/>
              </a:lnTo>
              <a:lnTo>
                <a:pt x="790717" y="587373"/>
              </a:lnTo>
              <a:lnTo>
                <a:pt x="757459" y="583605"/>
              </a:lnTo>
              <a:lnTo>
                <a:pt x="716246" y="572983"/>
              </a:lnTo>
              <a:lnTo>
                <a:pt x="669832" y="556532"/>
              </a:lnTo>
              <a:lnTo>
                <a:pt x="634639" y="541219"/>
              </a:lnTo>
              <a:close/>
            </a:path>
            <a:path w="825500" h="819785">
              <a:moveTo>
                <a:pt x="816766" y="581491"/>
              </a:moveTo>
              <a:lnTo>
                <a:pt x="790717" y="587373"/>
              </a:lnTo>
              <a:lnTo>
                <a:pt x="813665" y="587373"/>
              </a:lnTo>
              <a:lnTo>
                <a:pt x="816766" y="581491"/>
              </a:lnTo>
              <a:close/>
            </a:path>
            <a:path w="825500" h="819785">
              <a:moveTo>
                <a:pt x="808636" y="532989"/>
              </a:moveTo>
              <a:lnTo>
                <a:pt x="718653" y="532989"/>
              </a:lnTo>
              <a:lnTo>
                <a:pt x="768540" y="537695"/>
              </a:lnTo>
              <a:lnTo>
                <a:pt x="806191" y="549929"/>
              </a:lnTo>
              <a:lnTo>
                <a:pt x="820127" y="572248"/>
              </a:lnTo>
              <a:lnTo>
                <a:pt x="822648" y="566366"/>
              </a:lnTo>
              <a:lnTo>
                <a:pt x="825174" y="563845"/>
              </a:lnTo>
              <a:lnTo>
                <a:pt x="825174" y="557963"/>
              </a:lnTo>
              <a:lnTo>
                <a:pt x="814941" y="536391"/>
              </a:lnTo>
              <a:lnTo>
                <a:pt x="808636" y="532989"/>
              </a:lnTo>
              <a:close/>
            </a:path>
            <a:path w="825500" h="819785">
              <a:moveTo>
                <a:pt x="684840" y="508385"/>
              </a:moveTo>
              <a:lnTo>
                <a:pt x="662349" y="508949"/>
              </a:lnTo>
              <a:lnTo>
                <a:pt x="637888" y="510380"/>
              </a:lnTo>
              <a:lnTo>
                <a:pt x="584004" y="514267"/>
              </a:lnTo>
              <a:lnTo>
                <a:pt x="754858" y="514267"/>
              </a:lnTo>
              <a:lnTo>
                <a:pt x="741861" y="511523"/>
              </a:lnTo>
              <a:lnTo>
                <a:pt x="684840" y="508385"/>
              </a:lnTo>
              <a:close/>
            </a:path>
            <a:path w="825500" h="819785">
              <a:moveTo>
                <a:pt x="393257" y="68905"/>
              </a:moveTo>
              <a:lnTo>
                <a:pt x="388728" y="93720"/>
              </a:lnTo>
              <a:lnTo>
                <a:pt x="383489" y="125625"/>
              </a:lnTo>
              <a:lnTo>
                <a:pt x="376832" y="165093"/>
              </a:lnTo>
              <a:lnTo>
                <a:pt x="368165" y="211967"/>
              </a:lnTo>
              <a:lnTo>
                <a:pt x="368048" y="212597"/>
              </a:lnTo>
              <a:lnTo>
                <a:pt x="385043" y="212597"/>
              </a:lnTo>
              <a:lnTo>
                <a:pt x="385813" y="207161"/>
              </a:lnTo>
              <a:lnTo>
                <a:pt x="389581" y="160918"/>
              </a:lnTo>
              <a:lnTo>
                <a:pt x="391616" y="115305"/>
              </a:lnTo>
              <a:lnTo>
                <a:pt x="393257" y="68905"/>
              </a:lnTo>
              <a:close/>
            </a:path>
            <a:path w="825500" h="819785">
              <a:moveTo>
                <a:pt x="385154" y="5041"/>
              </a:moveTo>
              <a:lnTo>
                <a:pt x="364687" y="5041"/>
              </a:lnTo>
              <a:lnTo>
                <a:pt x="373760" y="10766"/>
              </a:lnTo>
              <a:lnTo>
                <a:pt x="382439" y="19957"/>
              </a:lnTo>
              <a:lnTo>
                <a:pt x="389384" y="33874"/>
              </a:lnTo>
              <a:lnTo>
                <a:pt x="393257" y="53779"/>
              </a:lnTo>
              <a:lnTo>
                <a:pt x="396408" y="22688"/>
              </a:lnTo>
              <a:lnTo>
                <a:pt x="389476" y="6722"/>
              </a:lnTo>
              <a:lnTo>
                <a:pt x="385154" y="5041"/>
              </a:lnTo>
              <a:close/>
            </a:path>
          </a:pathLst>
        </a:custGeom>
        <a:solidFill>
          <a:srgbClr val="FFD8D8">
            <a:alpha val="50000"/>
          </a:srgbClr>
        </a:solidFill>
      </xdr:spPr>
      <xdr:txBody>
        <a:bodyPr/>
        <a:lstStyle/>
        <a:p>
          <a:endParaRPr lang="pt-BR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258649</xdr:colOff>
      <xdr:row>0</xdr:row>
      <xdr:rowOff>168268</xdr:rowOff>
    </xdr:from>
    <xdr:ext cx="488788" cy="450131"/>
    <xdr:pic>
      <xdr:nvPicPr>
        <xdr:cNvPr id="2" name="image1.jpeg">
          <a:extLst>
            <a:ext uri="{FF2B5EF4-FFF2-40B4-BE49-F238E27FC236}">
              <a16:creationId xmlns:a16="http://schemas.microsoft.com/office/drawing/2014/main" xmlns="" id="{0FBDFDF0-8F30-4631-A074-60A1E43E0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258649" y="168268"/>
          <a:ext cx="488788" cy="450131"/>
        </a:xfrm>
        <a:prstGeom prst="rect">
          <a:avLst/>
        </a:prstGeom>
      </xdr:spPr>
    </xdr:pic>
    <xdr:clientData/>
  </xdr:oneCellAnchor>
  <xdr:oneCellAnchor>
    <xdr:from>
      <xdr:col>4</xdr:col>
      <xdr:colOff>49078</xdr:colOff>
      <xdr:row>59</xdr:row>
      <xdr:rowOff>722304</xdr:rowOff>
    </xdr:from>
    <xdr:ext cx="514984" cy="5111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xmlns="" id="{A0C7305F-5F98-496E-B0B1-E6F896E1CA6F}"/>
            </a:ext>
          </a:extLst>
        </xdr:cNvPr>
        <xdr:cNvSpPr/>
      </xdr:nvSpPr>
      <xdr:spPr>
        <a:xfrm>
          <a:off x="3239953" y="5780079"/>
          <a:ext cx="514984" cy="511175"/>
        </a:xfrm>
        <a:custGeom>
          <a:avLst/>
          <a:gdLst/>
          <a:ahLst/>
          <a:cxnLst/>
          <a:rect l="0" t="0" r="0" b="0"/>
          <a:pathLst>
            <a:path w="514984" h="511175">
              <a:moveTo>
                <a:pt x="92727" y="402868"/>
              </a:moveTo>
              <a:lnTo>
                <a:pt x="47960" y="431977"/>
              </a:lnTo>
              <a:lnTo>
                <a:pt x="19449" y="460103"/>
              </a:lnTo>
              <a:lnTo>
                <a:pt x="4395" y="484496"/>
              </a:lnTo>
              <a:lnTo>
                <a:pt x="0" y="502407"/>
              </a:lnTo>
              <a:lnTo>
                <a:pt x="3478" y="509143"/>
              </a:lnTo>
              <a:lnTo>
                <a:pt x="6253" y="510788"/>
              </a:lnTo>
              <a:lnTo>
                <a:pt x="39294" y="510788"/>
              </a:lnTo>
              <a:lnTo>
                <a:pt x="42341" y="509741"/>
              </a:lnTo>
              <a:lnTo>
                <a:pt x="9953" y="509741"/>
              </a:lnTo>
              <a:lnTo>
                <a:pt x="14488" y="490685"/>
              </a:lnTo>
              <a:lnTo>
                <a:pt x="31302" y="463770"/>
              </a:lnTo>
              <a:lnTo>
                <a:pt x="58134" y="433123"/>
              </a:lnTo>
              <a:lnTo>
                <a:pt x="92727" y="402868"/>
              </a:lnTo>
              <a:close/>
            </a:path>
            <a:path w="514984" h="511175">
              <a:moveTo>
                <a:pt x="220031" y="0"/>
              </a:moveTo>
              <a:lnTo>
                <a:pt x="202597" y="39758"/>
              </a:lnTo>
              <a:lnTo>
                <a:pt x="202345" y="47673"/>
              </a:lnTo>
              <a:lnTo>
                <a:pt x="202219" y="53436"/>
              </a:lnTo>
              <a:lnTo>
                <a:pt x="207458" y="104253"/>
              </a:lnTo>
              <a:lnTo>
                <a:pt x="216299" y="146540"/>
              </a:lnTo>
              <a:lnTo>
                <a:pt x="220031" y="160833"/>
              </a:lnTo>
              <a:lnTo>
                <a:pt x="215259" y="180387"/>
              </a:lnTo>
              <a:lnTo>
                <a:pt x="202031" y="216485"/>
              </a:lnTo>
              <a:lnTo>
                <a:pt x="182106" y="263801"/>
              </a:lnTo>
              <a:lnTo>
                <a:pt x="156742" y="318195"/>
              </a:lnTo>
              <a:lnTo>
                <a:pt x="127956" y="373729"/>
              </a:lnTo>
              <a:lnTo>
                <a:pt x="97248" y="425686"/>
              </a:lnTo>
              <a:lnTo>
                <a:pt x="66256" y="469029"/>
              </a:lnTo>
              <a:lnTo>
                <a:pt x="36613" y="498724"/>
              </a:lnTo>
              <a:lnTo>
                <a:pt x="9953" y="509741"/>
              </a:lnTo>
              <a:lnTo>
                <a:pt x="42341" y="509741"/>
              </a:lnTo>
              <a:lnTo>
                <a:pt x="44080" y="509143"/>
              </a:lnTo>
              <a:lnTo>
                <a:pt x="71182" y="485577"/>
              </a:lnTo>
              <a:lnTo>
                <a:pt x="104081" y="443838"/>
              </a:lnTo>
              <a:lnTo>
                <a:pt x="143020" y="381913"/>
              </a:lnTo>
              <a:lnTo>
                <a:pt x="148167" y="380341"/>
              </a:lnTo>
              <a:lnTo>
                <a:pt x="143020" y="380341"/>
              </a:lnTo>
              <a:lnTo>
                <a:pt x="180175" y="312309"/>
              </a:lnTo>
              <a:lnTo>
                <a:pt x="204904" y="260044"/>
              </a:lnTo>
              <a:lnTo>
                <a:pt x="220302" y="220253"/>
              </a:lnTo>
              <a:lnTo>
                <a:pt x="229461" y="189646"/>
              </a:lnTo>
              <a:lnTo>
                <a:pt x="247850" y="189646"/>
              </a:lnTo>
              <a:lnTo>
                <a:pt x="236272" y="159261"/>
              </a:lnTo>
              <a:lnTo>
                <a:pt x="240057" y="132543"/>
              </a:lnTo>
              <a:lnTo>
                <a:pt x="229461" y="132543"/>
              </a:lnTo>
              <a:lnTo>
                <a:pt x="223437" y="109557"/>
              </a:lnTo>
              <a:lnTo>
                <a:pt x="219377" y="87358"/>
              </a:lnTo>
              <a:lnTo>
                <a:pt x="217085" y="66533"/>
              </a:lnTo>
              <a:lnTo>
                <a:pt x="216364" y="47673"/>
              </a:lnTo>
              <a:lnTo>
                <a:pt x="216467" y="42958"/>
              </a:lnTo>
              <a:lnTo>
                <a:pt x="216536" y="39758"/>
              </a:lnTo>
              <a:lnTo>
                <a:pt x="217739" y="26390"/>
              </a:lnTo>
              <a:lnTo>
                <a:pt x="221006" y="12532"/>
              </a:lnTo>
              <a:lnTo>
                <a:pt x="227366" y="3143"/>
              </a:lnTo>
              <a:lnTo>
                <a:pt x="240126" y="3143"/>
              </a:lnTo>
              <a:lnTo>
                <a:pt x="233391" y="523"/>
              </a:lnTo>
              <a:lnTo>
                <a:pt x="220031" y="0"/>
              </a:lnTo>
              <a:close/>
            </a:path>
            <a:path w="514984" h="511175">
              <a:moveTo>
                <a:pt x="509216" y="379293"/>
              </a:moveTo>
              <a:lnTo>
                <a:pt x="494547" y="379293"/>
              </a:lnTo>
              <a:lnTo>
                <a:pt x="488785" y="384532"/>
              </a:lnTo>
              <a:lnTo>
                <a:pt x="488785" y="398677"/>
              </a:lnTo>
              <a:lnTo>
                <a:pt x="494547" y="403916"/>
              </a:lnTo>
              <a:lnTo>
                <a:pt x="509216" y="403916"/>
              </a:lnTo>
              <a:lnTo>
                <a:pt x="511836" y="401296"/>
              </a:lnTo>
              <a:lnTo>
                <a:pt x="496119" y="401296"/>
              </a:lnTo>
              <a:lnTo>
                <a:pt x="491404" y="397105"/>
              </a:lnTo>
              <a:lnTo>
                <a:pt x="491404" y="386104"/>
              </a:lnTo>
              <a:lnTo>
                <a:pt x="496119" y="381913"/>
              </a:lnTo>
              <a:lnTo>
                <a:pt x="511836" y="381913"/>
              </a:lnTo>
              <a:lnTo>
                <a:pt x="509216" y="379293"/>
              </a:lnTo>
              <a:close/>
            </a:path>
            <a:path w="514984" h="511175">
              <a:moveTo>
                <a:pt x="511836" y="381913"/>
              </a:moveTo>
              <a:lnTo>
                <a:pt x="507645" y="381913"/>
              </a:lnTo>
              <a:lnTo>
                <a:pt x="511312" y="386104"/>
              </a:lnTo>
              <a:lnTo>
                <a:pt x="511312" y="397105"/>
              </a:lnTo>
              <a:lnTo>
                <a:pt x="507645" y="401296"/>
              </a:lnTo>
              <a:lnTo>
                <a:pt x="511836" y="401296"/>
              </a:lnTo>
              <a:lnTo>
                <a:pt x="514455" y="398677"/>
              </a:lnTo>
              <a:lnTo>
                <a:pt x="514455" y="384532"/>
              </a:lnTo>
              <a:lnTo>
                <a:pt x="511836" y="381913"/>
              </a:lnTo>
              <a:close/>
            </a:path>
            <a:path w="514984" h="511175">
              <a:moveTo>
                <a:pt x="505025" y="383484"/>
              </a:moveTo>
              <a:lnTo>
                <a:pt x="496643" y="383484"/>
              </a:lnTo>
              <a:lnTo>
                <a:pt x="496643" y="398677"/>
              </a:lnTo>
              <a:lnTo>
                <a:pt x="499262" y="398677"/>
              </a:lnTo>
              <a:lnTo>
                <a:pt x="499262" y="392914"/>
              </a:lnTo>
              <a:lnTo>
                <a:pt x="505898" y="392914"/>
              </a:lnTo>
              <a:lnTo>
                <a:pt x="505549" y="392390"/>
              </a:lnTo>
              <a:lnTo>
                <a:pt x="503977" y="391866"/>
              </a:lnTo>
              <a:lnTo>
                <a:pt x="507121" y="390819"/>
              </a:lnTo>
              <a:lnTo>
                <a:pt x="499262" y="390819"/>
              </a:lnTo>
              <a:lnTo>
                <a:pt x="499262" y="386628"/>
              </a:lnTo>
              <a:lnTo>
                <a:pt x="506771" y="386628"/>
              </a:lnTo>
              <a:lnTo>
                <a:pt x="506684" y="386104"/>
              </a:lnTo>
              <a:lnTo>
                <a:pt x="506597" y="385580"/>
              </a:lnTo>
              <a:lnTo>
                <a:pt x="505025" y="383484"/>
              </a:lnTo>
              <a:close/>
            </a:path>
            <a:path w="514984" h="511175">
              <a:moveTo>
                <a:pt x="505898" y="392914"/>
              </a:moveTo>
              <a:lnTo>
                <a:pt x="502406" y="392914"/>
              </a:lnTo>
              <a:lnTo>
                <a:pt x="503454" y="394486"/>
              </a:lnTo>
              <a:lnTo>
                <a:pt x="503977" y="396058"/>
              </a:lnTo>
              <a:lnTo>
                <a:pt x="504501" y="398677"/>
              </a:lnTo>
              <a:lnTo>
                <a:pt x="507121" y="398677"/>
              </a:lnTo>
              <a:lnTo>
                <a:pt x="506597" y="396058"/>
              </a:lnTo>
              <a:lnTo>
                <a:pt x="506597" y="393962"/>
              </a:lnTo>
              <a:lnTo>
                <a:pt x="505898" y="392914"/>
              </a:lnTo>
              <a:close/>
            </a:path>
            <a:path w="514984" h="511175">
              <a:moveTo>
                <a:pt x="506771" y="386628"/>
              </a:moveTo>
              <a:lnTo>
                <a:pt x="502930" y="386628"/>
              </a:lnTo>
              <a:lnTo>
                <a:pt x="503977" y="387152"/>
              </a:lnTo>
              <a:lnTo>
                <a:pt x="503977" y="390295"/>
              </a:lnTo>
              <a:lnTo>
                <a:pt x="502406" y="390819"/>
              </a:lnTo>
              <a:lnTo>
                <a:pt x="507121" y="390819"/>
              </a:lnTo>
              <a:lnTo>
                <a:pt x="507121" y="388723"/>
              </a:lnTo>
              <a:lnTo>
                <a:pt x="506859" y="387152"/>
              </a:lnTo>
              <a:lnTo>
                <a:pt x="506771" y="386628"/>
              </a:lnTo>
              <a:close/>
            </a:path>
            <a:path w="514984" h="511175">
              <a:moveTo>
                <a:pt x="247850" y="189646"/>
              </a:moveTo>
              <a:lnTo>
                <a:pt x="229461" y="189646"/>
              </a:lnTo>
              <a:lnTo>
                <a:pt x="257735" y="246414"/>
              </a:lnTo>
              <a:lnTo>
                <a:pt x="287089" y="285059"/>
              </a:lnTo>
              <a:lnTo>
                <a:pt x="314478" y="309657"/>
              </a:lnTo>
              <a:lnTo>
                <a:pt x="336858" y="324285"/>
              </a:lnTo>
              <a:lnTo>
                <a:pt x="289450" y="333715"/>
              </a:lnTo>
              <a:lnTo>
                <a:pt x="240725" y="346026"/>
              </a:lnTo>
              <a:lnTo>
                <a:pt x="191283" y="361563"/>
              </a:lnTo>
              <a:lnTo>
                <a:pt x="143020" y="380341"/>
              </a:lnTo>
              <a:lnTo>
                <a:pt x="148167" y="380341"/>
              </a:lnTo>
              <a:lnTo>
                <a:pt x="192102" y="366925"/>
              </a:lnTo>
              <a:lnTo>
                <a:pt x="245702" y="354343"/>
              </a:lnTo>
              <a:lnTo>
                <a:pt x="301266" y="344414"/>
              </a:lnTo>
              <a:lnTo>
                <a:pt x="356242" y="337382"/>
              </a:lnTo>
              <a:lnTo>
                <a:pt x="395579" y="337382"/>
              </a:lnTo>
              <a:lnTo>
                <a:pt x="387151" y="333715"/>
              </a:lnTo>
              <a:lnTo>
                <a:pt x="422685" y="332086"/>
              </a:lnTo>
              <a:lnTo>
                <a:pt x="503770" y="332086"/>
              </a:lnTo>
              <a:lnTo>
                <a:pt x="490160" y="324744"/>
              </a:lnTo>
              <a:lnTo>
                <a:pt x="470620" y="320618"/>
              </a:lnTo>
              <a:lnTo>
                <a:pt x="364100" y="320618"/>
              </a:lnTo>
              <a:lnTo>
                <a:pt x="351944" y="313660"/>
              </a:lnTo>
              <a:lnTo>
                <a:pt x="316950" y="290233"/>
              </a:lnTo>
              <a:lnTo>
                <a:pt x="268753" y="232016"/>
              </a:lnTo>
              <a:lnTo>
                <a:pt x="250499" y="196596"/>
              </a:lnTo>
              <a:lnTo>
                <a:pt x="247850" y="189646"/>
              </a:lnTo>
              <a:close/>
            </a:path>
            <a:path w="514984" h="511175">
              <a:moveTo>
                <a:pt x="395579" y="337382"/>
              </a:moveTo>
              <a:lnTo>
                <a:pt x="356242" y="337382"/>
              </a:lnTo>
              <a:lnTo>
                <a:pt x="390622" y="352919"/>
              </a:lnTo>
              <a:lnTo>
                <a:pt x="424609" y="364624"/>
              </a:lnTo>
              <a:lnTo>
                <a:pt x="455845" y="372008"/>
              </a:lnTo>
              <a:lnTo>
                <a:pt x="481974" y="374578"/>
              </a:lnTo>
              <a:lnTo>
                <a:pt x="492788" y="373874"/>
              </a:lnTo>
              <a:lnTo>
                <a:pt x="500900" y="371697"/>
              </a:lnTo>
              <a:lnTo>
                <a:pt x="506359" y="367948"/>
              </a:lnTo>
              <a:lnTo>
                <a:pt x="507283" y="366196"/>
              </a:lnTo>
              <a:lnTo>
                <a:pt x="492976" y="366196"/>
              </a:lnTo>
              <a:lnTo>
                <a:pt x="472241" y="363847"/>
              </a:lnTo>
              <a:lnTo>
                <a:pt x="446546" y="357225"/>
              </a:lnTo>
              <a:lnTo>
                <a:pt x="417610" y="346968"/>
              </a:lnTo>
              <a:lnTo>
                <a:pt x="395579" y="337382"/>
              </a:lnTo>
              <a:close/>
            </a:path>
            <a:path w="514984" h="511175">
              <a:moveTo>
                <a:pt x="509216" y="362529"/>
              </a:moveTo>
              <a:lnTo>
                <a:pt x="505549" y="364101"/>
              </a:lnTo>
              <a:lnTo>
                <a:pt x="499786" y="366196"/>
              </a:lnTo>
              <a:lnTo>
                <a:pt x="507283" y="366196"/>
              </a:lnTo>
              <a:lnTo>
                <a:pt x="509216" y="362529"/>
              </a:lnTo>
              <a:close/>
            </a:path>
            <a:path w="514984" h="511175">
              <a:moveTo>
                <a:pt x="503770" y="332086"/>
              </a:moveTo>
              <a:lnTo>
                <a:pt x="422685" y="332086"/>
              </a:lnTo>
              <a:lnTo>
                <a:pt x="463966" y="333257"/>
              </a:lnTo>
              <a:lnTo>
                <a:pt x="497879" y="340419"/>
              </a:lnTo>
              <a:lnTo>
                <a:pt x="511312" y="356766"/>
              </a:lnTo>
              <a:lnTo>
                <a:pt x="512883" y="353099"/>
              </a:lnTo>
              <a:lnTo>
                <a:pt x="514455" y="351527"/>
              </a:lnTo>
              <a:lnTo>
                <a:pt x="514455" y="347860"/>
              </a:lnTo>
              <a:lnTo>
                <a:pt x="508078" y="334411"/>
              </a:lnTo>
              <a:lnTo>
                <a:pt x="503770" y="332086"/>
              </a:lnTo>
              <a:close/>
            </a:path>
            <a:path w="514984" h="511175">
              <a:moveTo>
                <a:pt x="426966" y="316951"/>
              </a:moveTo>
              <a:lnTo>
                <a:pt x="412944" y="317303"/>
              </a:lnTo>
              <a:lnTo>
                <a:pt x="397694" y="318195"/>
              </a:lnTo>
              <a:lnTo>
                <a:pt x="364100" y="320618"/>
              </a:lnTo>
              <a:lnTo>
                <a:pt x="470620" y="320618"/>
              </a:lnTo>
              <a:lnTo>
                <a:pt x="462517" y="318907"/>
              </a:lnTo>
              <a:lnTo>
                <a:pt x="426966" y="316951"/>
              </a:lnTo>
              <a:close/>
            </a:path>
            <a:path w="514984" h="511175">
              <a:moveTo>
                <a:pt x="245178" y="42958"/>
              </a:moveTo>
              <a:lnTo>
                <a:pt x="242354" y="58429"/>
              </a:lnTo>
              <a:lnTo>
                <a:pt x="239088" y="78321"/>
              </a:lnTo>
              <a:lnTo>
                <a:pt x="234938" y="102927"/>
              </a:lnTo>
              <a:lnTo>
                <a:pt x="229534" y="132150"/>
              </a:lnTo>
              <a:lnTo>
                <a:pt x="229461" y="132543"/>
              </a:lnTo>
              <a:lnTo>
                <a:pt x="240057" y="132543"/>
              </a:lnTo>
              <a:lnTo>
                <a:pt x="240537" y="129154"/>
              </a:lnTo>
              <a:lnTo>
                <a:pt x="242886" y="100324"/>
              </a:lnTo>
              <a:lnTo>
                <a:pt x="244155" y="71887"/>
              </a:lnTo>
              <a:lnTo>
                <a:pt x="245178" y="42958"/>
              </a:lnTo>
              <a:close/>
            </a:path>
            <a:path w="514984" h="511175">
              <a:moveTo>
                <a:pt x="240126" y="3143"/>
              </a:moveTo>
              <a:lnTo>
                <a:pt x="227366" y="3143"/>
              </a:lnTo>
              <a:lnTo>
                <a:pt x="233022" y="6712"/>
              </a:lnTo>
              <a:lnTo>
                <a:pt x="238478" y="12532"/>
              </a:lnTo>
              <a:lnTo>
                <a:pt x="242763" y="21119"/>
              </a:lnTo>
              <a:lnTo>
                <a:pt x="245178" y="33528"/>
              </a:lnTo>
              <a:lnTo>
                <a:pt x="247143" y="14144"/>
              </a:lnTo>
              <a:lnTo>
                <a:pt x="242820" y="4191"/>
              </a:lnTo>
              <a:lnTo>
                <a:pt x="240126" y="3143"/>
              </a:lnTo>
              <a:close/>
            </a:path>
          </a:pathLst>
        </a:custGeom>
        <a:solidFill>
          <a:srgbClr val="FFD8D8">
            <a:alpha val="50000"/>
          </a:srgbClr>
        </a:solidFill>
      </xdr:spPr>
    </xdr:sp>
    <xdr:clientData/>
  </xdr:oneCellAnchor>
  <xdr:twoCellAnchor editAs="oneCell">
    <xdr:from>
      <xdr:col>1</xdr:col>
      <xdr:colOff>1661644</xdr:colOff>
      <xdr:row>59</xdr:row>
      <xdr:rowOff>760019</xdr:rowOff>
    </xdr:from>
    <xdr:to>
      <xdr:col>4</xdr:col>
      <xdr:colOff>332589</xdr:colOff>
      <xdr:row>60</xdr:row>
      <xdr:rowOff>136449</xdr:rowOff>
    </xdr:to>
    <xdr:sp macro="" textlink="">
      <xdr:nvSpPr>
        <xdr:cNvPr id="4" name="Textbox 4">
          <a:extLst>
            <a:ext uri="{FF2B5EF4-FFF2-40B4-BE49-F238E27FC236}">
              <a16:creationId xmlns:a16="http://schemas.microsoft.com/office/drawing/2014/main" xmlns="" id="{5FD849C7-F0B4-4B41-A7DA-D9F12C61FDF0}"/>
            </a:ext>
          </a:extLst>
        </xdr:cNvPr>
        <xdr:cNvSpPr txBox="1"/>
      </xdr:nvSpPr>
      <xdr:spPr>
        <a:xfrm>
          <a:off x="2195044" y="5817794"/>
          <a:ext cx="1395095" cy="138430"/>
        </a:xfrm>
        <a:prstGeom prst="rect">
          <a:avLst/>
        </a:prstGeom>
      </xdr:spPr>
      <xdr:txBody>
        <a:bodyPr vertOverflow="clip" lIns="0" tIns="0" rIns="0" bIns="0" anchor="t"/>
        <a:lstStyle/>
        <a:p>
          <a:r>
            <a:rPr sz="900" b="0">
              <a:latin typeface="Myriad Pro"/>
              <a:cs typeface="Myriad Pro"/>
            </a:rPr>
            <a:t>EVANDRO GERALDO DO</a:t>
          </a:r>
        </a:p>
      </xdr:txBody>
    </xdr:sp>
    <xdr:clientData/>
  </xdr:twoCellAnchor>
  <xdr:twoCellAnchor editAs="oneCell">
    <xdr:from>
      <xdr:col>4</xdr:col>
      <xdr:colOff>354686</xdr:colOff>
      <xdr:row>59</xdr:row>
      <xdr:rowOff>1117735</xdr:rowOff>
    </xdr:from>
    <xdr:to>
      <xdr:col>4</xdr:col>
      <xdr:colOff>603606</xdr:colOff>
      <xdr:row>61</xdr:row>
      <xdr:rowOff>42680</xdr:rowOff>
    </xdr:to>
    <xdr:sp macro="" textlink="">
      <xdr:nvSpPr>
        <xdr:cNvPr id="5" name="Textbox 5">
          <a:extLst>
            <a:ext uri="{FF2B5EF4-FFF2-40B4-BE49-F238E27FC236}">
              <a16:creationId xmlns:a16="http://schemas.microsoft.com/office/drawing/2014/main" xmlns="" id="{DB9F8A22-8081-4055-817C-B38F229CD967}"/>
            </a:ext>
          </a:extLst>
        </xdr:cNvPr>
        <xdr:cNvSpPr txBox="1"/>
      </xdr:nvSpPr>
      <xdr:spPr>
        <a:xfrm>
          <a:off x="3545561" y="6175510"/>
          <a:ext cx="248920" cy="201295"/>
        </a:xfrm>
        <a:prstGeom prst="rect">
          <a:avLst/>
        </a:prstGeom>
      </xdr:spPr>
      <xdr:txBody>
        <a:bodyPr vertOverflow="clip" lIns="0" tIns="0" rIns="0" bIns="0" anchor="t"/>
        <a:lstStyle/>
        <a:p>
          <a:r>
            <a:rPr sz="650" b="0">
              <a:latin typeface="Myriad Pro"/>
              <a:cs typeface="Myriad Pro"/>
            </a:rPr>
            <a:t>-03'00'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3"/>
  <sheetViews>
    <sheetView topLeftCell="A145" workbookViewId="0">
      <selection activeCell="A6" sqref="A6:XFD6"/>
    </sheetView>
  </sheetViews>
  <sheetFormatPr defaultRowHeight="12.75"/>
  <cols>
    <col min="1" max="1" width="10" style="20" customWidth="1"/>
    <col min="2" max="2" width="14" style="60" customWidth="1"/>
    <col min="3" max="3" width="85.33203125" customWidth="1"/>
    <col min="4" max="4" width="8.6640625" style="20" customWidth="1"/>
    <col min="5" max="5" width="12.5" style="20" customWidth="1"/>
    <col min="6" max="6" width="5.5" customWidth="1"/>
    <col min="7" max="7" width="12.1640625" style="20" customWidth="1"/>
    <col min="8" max="8" width="5.1640625" customWidth="1"/>
    <col min="9" max="9" width="12" style="28" customWidth="1"/>
    <col min="10" max="10" width="15.33203125" customWidth="1"/>
  </cols>
  <sheetData>
    <row r="1" spans="1:9" ht="47.45" customHeight="1">
      <c r="A1" s="100"/>
      <c r="B1" s="101"/>
      <c r="C1" s="104" t="s">
        <v>0</v>
      </c>
      <c r="D1" s="105"/>
      <c r="E1" s="105"/>
      <c r="F1" s="105"/>
      <c r="G1" s="105"/>
      <c r="H1" s="105"/>
      <c r="I1" s="106"/>
    </row>
    <row r="2" spans="1:9" ht="16.5" customHeight="1">
      <c r="A2" s="102"/>
      <c r="B2" s="103"/>
      <c r="C2" s="107" t="s">
        <v>1</v>
      </c>
      <c r="D2" s="108"/>
      <c r="E2" s="108"/>
      <c r="F2" s="108"/>
      <c r="G2" s="108"/>
      <c r="H2" s="108"/>
      <c r="I2" s="109"/>
    </row>
    <row r="3" spans="1:9" ht="13.5" customHeight="1">
      <c r="A3" s="18" t="s">
        <v>2</v>
      </c>
      <c r="B3" s="110" t="s">
        <v>3</v>
      </c>
      <c r="C3" s="111"/>
      <c r="D3" s="112" t="s">
        <v>4</v>
      </c>
      <c r="E3" s="113"/>
      <c r="F3" s="113"/>
      <c r="G3" s="113"/>
      <c r="H3" s="113"/>
      <c r="I3" s="114"/>
    </row>
    <row r="4" spans="1:9" ht="13.5" customHeight="1">
      <c r="A4" s="18" t="s">
        <v>5</v>
      </c>
      <c r="B4" s="88" t="s">
        <v>6</v>
      </c>
      <c r="C4" s="89"/>
      <c r="D4" s="90" t="s">
        <v>7</v>
      </c>
      <c r="E4" s="91"/>
      <c r="F4" s="91"/>
      <c r="G4" s="91"/>
      <c r="H4" s="91"/>
      <c r="I4" s="92"/>
    </row>
    <row r="5" spans="1:9" ht="21.75" customHeight="1">
      <c r="A5" s="93" t="s">
        <v>8</v>
      </c>
      <c r="B5" s="94"/>
      <c r="C5" s="94"/>
      <c r="D5" s="94"/>
      <c r="E5" s="94"/>
      <c r="F5" s="94"/>
      <c r="G5" s="94"/>
      <c r="H5" s="94"/>
      <c r="I5" s="95"/>
    </row>
    <row r="6" spans="1:9" s="70" customFormat="1" ht="21.75" customHeight="1">
      <c r="A6" s="74" t="s">
        <v>465</v>
      </c>
      <c r="B6" s="74"/>
      <c r="C6" s="74"/>
      <c r="D6" s="74"/>
      <c r="E6" s="74"/>
      <c r="F6" s="74"/>
      <c r="G6" s="74"/>
      <c r="H6" s="74"/>
      <c r="I6" s="74"/>
    </row>
    <row r="7" spans="1:9" s="20" customFormat="1" ht="12" customHeight="1">
      <c r="A7" s="96" t="s">
        <v>9</v>
      </c>
      <c r="B7" s="98" t="s">
        <v>10</v>
      </c>
      <c r="C7" s="96" t="s">
        <v>11</v>
      </c>
      <c r="D7" s="96" t="s">
        <v>12</v>
      </c>
      <c r="E7" s="96" t="s">
        <v>13</v>
      </c>
      <c r="F7" s="115" t="s">
        <v>14</v>
      </c>
      <c r="G7" s="116"/>
      <c r="H7" s="116"/>
      <c r="I7" s="117"/>
    </row>
    <row r="8" spans="1:9" s="20" customFormat="1" ht="12" customHeight="1">
      <c r="A8" s="97"/>
      <c r="B8" s="99"/>
      <c r="C8" s="97"/>
      <c r="D8" s="97"/>
      <c r="E8" s="97"/>
      <c r="F8" s="118" t="s">
        <v>15</v>
      </c>
      <c r="G8" s="119"/>
      <c r="H8" s="118" t="s">
        <v>16</v>
      </c>
      <c r="I8" s="119"/>
    </row>
    <row r="9" spans="1:9" ht="12" customHeight="1">
      <c r="A9" s="19"/>
      <c r="B9" s="56"/>
      <c r="C9" s="1"/>
      <c r="D9" s="19"/>
      <c r="E9" s="19"/>
      <c r="F9" s="77"/>
      <c r="G9" s="78"/>
      <c r="H9" s="77"/>
      <c r="I9" s="78"/>
    </row>
    <row r="10" spans="1:9" ht="12" customHeight="1">
      <c r="A10" s="17">
        <v>1</v>
      </c>
      <c r="B10" s="56"/>
      <c r="C10" s="7" t="s">
        <v>17</v>
      </c>
      <c r="D10" s="19"/>
      <c r="E10" s="19"/>
      <c r="F10" s="77"/>
      <c r="G10" s="78"/>
      <c r="H10" s="77"/>
      <c r="I10" s="78"/>
    </row>
    <row r="11" spans="1:9" ht="24" customHeight="1">
      <c r="A11" s="10" t="s">
        <v>18</v>
      </c>
      <c r="B11" s="56" t="s">
        <v>19</v>
      </c>
      <c r="C11" s="2" t="s">
        <v>20</v>
      </c>
      <c r="D11" s="10" t="s">
        <v>21</v>
      </c>
      <c r="E11" s="24">
        <v>4.5</v>
      </c>
      <c r="F11" s="8" t="s">
        <v>22</v>
      </c>
      <c r="G11" s="22">
        <v>335.03</v>
      </c>
      <c r="H11" s="9" t="s">
        <v>23</v>
      </c>
      <c r="I11" s="26">
        <f t="shared" ref="I11:I12" si="0">E11*G11</f>
        <v>1507.64</v>
      </c>
    </row>
    <row r="12" spans="1:9" ht="36" customHeight="1">
      <c r="A12" s="10" t="s">
        <v>24</v>
      </c>
      <c r="B12" s="56" t="s">
        <v>25</v>
      </c>
      <c r="C12" s="2" t="s">
        <v>26</v>
      </c>
      <c r="D12" s="10" t="s">
        <v>21</v>
      </c>
      <c r="E12" s="24">
        <v>6</v>
      </c>
      <c r="F12" s="8" t="s">
        <v>22</v>
      </c>
      <c r="G12" s="22">
        <v>796.31</v>
      </c>
      <c r="H12" s="11" t="s">
        <v>23</v>
      </c>
      <c r="I12" s="12">
        <f t="shared" si="0"/>
        <v>4777.8599999999997</v>
      </c>
    </row>
    <row r="13" spans="1:9" ht="12" customHeight="1">
      <c r="A13" s="19"/>
      <c r="B13" s="56"/>
      <c r="C13" s="7" t="s">
        <v>27</v>
      </c>
      <c r="D13" s="19"/>
      <c r="E13" s="19"/>
      <c r="F13" s="77"/>
      <c r="G13" s="78"/>
      <c r="H13" s="13" t="s">
        <v>28</v>
      </c>
      <c r="I13" s="27">
        <f>SUM(I11:I12)-0.01</f>
        <v>6285.49</v>
      </c>
    </row>
    <row r="14" spans="1:9" ht="12" customHeight="1">
      <c r="A14" s="17">
        <v>2</v>
      </c>
      <c r="B14" s="56"/>
      <c r="C14" s="7" t="s">
        <v>29</v>
      </c>
      <c r="D14" s="19"/>
      <c r="E14" s="19"/>
      <c r="F14" s="77"/>
      <c r="G14" s="78"/>
      <c r="H14" s="77"/>
      <c r="I14" s="78"/>
    </row>
    <row r="15" spans="1:9" ht="24" customHeight="1">
      <c r="A15" s="10" t="s">
        <v>30</v>
      </c>
      <c r="B15" s="56" t="s">
        <v>31</v>
      </c>
      <c r="C15" s="2" t="s">
        <v>32</v>
      </c>
      <c r="D15" s="10" t="s">
        <v>33</v>
      </c>
      <c r="E15" s="21">
        <v>3</v>
      </c>
      <c r="F15" s="8" t="s">
        <v>22</v>
      </c>
      <c r="G15" s="22">
        <v>78.66</v>
      </c>
      <c r="H15" s="9" t="s">
        <v>23</v>
      </c>
      <c r="I15" s="12">
        <f>E15*G15</f>
        <v>235.98</v>
      </c>
    </row>
    <row r="16" spans="1:9" ht="24" customHeight="1">
      <c r="A16" s="10" t="s">
        <v>34</v>
      </c>
      <c r="B16" s="56" t="s">
        <v>35</v>
      </c>
      <c r="C16" s="2" t="s">
        <v>36</v>
      </c>
      <c r="D16" s="10" t="s">
        <v>33</v>
      </c>
      <c r="E16" s="21">
        <v>0.76</v>
      </c>
      <c r="F16" s="8" t="s">
        <v>22</v>
      </c>
      <c r="G16" s="22">
        <v>84.71</v>
      </c>
      <c r="H16" s="9" t="s">
        <v>23</v>
      </c>
      <c r="I16" s="12">
        <f>E16*G16</f>
        <v>64.38</v>
      </c>
    </row>
    <row r="17" spans="1:9" ht="12" customHeight="1">
      <c r="A17" s="19"/>
      <c r="B17" s="56"/>
      <c r="C17" s="7" t="s">
        <v>27</v>
      </c>
      <c r="D17" s="19"/>
      <c r="E17" s="19"/>
      <c r="F17" s="77"/>
      <c r="G17" s="78"/>
      <c r="H17" s="13" t="s">
        <v>28</v>
      </c>
      <c r="I17" s="27">
        <f>I15+I16</f>
        <v>300.36</v>
      </c>
    </row>
    <row r="18" spans="1:9" ht="13.5" customHeight="1">
      <c r="A18" s="17">
        <v>3</v>
      </c>
      <c r="B18" s="56"/>
      <c r="C18" s="14" t="s">
        <v>37</v>
      </c>
      <c r="D18" s="19"/>
      <c r="E18" s="19"/>
      <c r="F18" s="77"/>
      <c r="G18" s="78"/>
      <c r="H18" s="77"/>
      <c r="I18" s="78"/>
    </row>
    <row r="19" spans="1:9" ht="24" customHeight="1">
      <c r="A19" s="29" t="s">
        <v>138</v>
      </c>
      <c r="B19" s="56" t="s">
        <v>38</v>
      </c>
      <c r="C19" s="2" t="s">
        <v>39</v>
      </c>
      <c r="D19" s="10" t="s">
        <v>33</v>
      </c>
      <c r="E19" s="21">
        <v>2.2400000000000002</v>
      </c>
      <c r="F19" s="8" t="s">
        <v>22</v>
      </c>
      <c r="G19" s="23">
        <v>1150.5</v>
      </c>
      <c r="H19" s="9" t="s">
        <v>23</v>
      </c>
      <c r="I19" s="12">
        <v>2581.7199999999998</v>
      </c>
    </row>
    <row r="20" spans="1:9" ht="24" customHeight="1">
      <c r="A20" s="29" t="s">
        <v>137</v>
      </c>
      <c r="B20" s="56" t="s">
        <v>40</v>
      </c>
      <c r="C20" s="2" t="s">
        <v>41</v>
      </c>
      <c r="D20" s="10" t="s">
        <v>42</v>
      </c>
      <c r="E20" s="21">
        <v>13.31</v>
      </c>
      <c r="F20" s="8" t="s">
        <v>22</v>
      </c>
      <c r="G20" s="22">
        <v>16.5</v>
      </c>
      <c r="H20" s="9" t="s">
        <v>23</v>
      </c>
      <c r="I20" s="12">
        <v>219.53</v>
      </c>
    </row>
    <row r="21" spans="1:9" ht="24" customHeight="1">
      <c r="A21" s="29" t="s">
        <v>156</v>
      </c>
      <c r="B21" s="56" t="s">
        <v>43</v>
      </c>
      <c r="C21" s="2" t="s">
        <v>44</v>
      </c>
      <c r="D21" s="10" t="s">
        <v>42</v>
      </c>
      <c r="E21" s="21">
        <v>49.61</v>
      </c>
      <c r="F21" s="8" t="s">
        <v>22</v>
      </c>
      <c r="G21" s="22">
        <v>15.46</v>
      </c>
      <c r="H21" s="9" t="s">
        <v>23</v>
      </c>
      <c r="I21" s="12">
        <v>766.92</v>
      </c>
    </row>
    <row r="22" spans="1:9" ht="24" customHeight="1">
      <c r="A22" s="29" t="s">
        <v>157</v>
      </c>
      <c r="B22" s="56" t="s">
        <v>45</v>
      </c>
      <c r="C22" s="2" t="s">
        <v>46</v>
      </c>
      <c r="D22" s="10" t="s">
        <v>47</v>
      </c>
      <c r="E22" s="21">
        <v>19.68</v>
      </c>
      <c r="F22" s="8" t="s">
        <v>22</v>
      </c>
      <c r="G22" s="22">
        <v>113.47</v>
      </c>
      <c r="H22" s="9" t="s">
        <v>23</v>
      </c>
      <c r="I22" s="12">
        <v>2233.09</v>
      </c>
    </row>
    <row r="23" spans="1:9" ht="24" customHeight="1">
      <c r="A23" s="29" t="s">
        <v>158</v>
      </c>
      <c r="B23" s="56" t="s">
        <v>48</v>
      </c>
      <c r="C23" s="2" t="s">
        <v>49</v>
      </c>
      <c r="D23" s="10" t="s">
        <v>47</v>
      </c>
      <c r="E23" s="21">
        <v>25.68</v>
      </c>
      <c r="F23" s="8" t="s">
        <v>22</v>
      </c>
      <c r="G23" s="22">
        <v>111.07</v>
      </c>
      <c r="H23" s="9" t="s">
        <v>23</v>
      </c>
      <c r="I23" s="12">
        <f>E23*G23</f>
        <v>2852.28</v>
      </c>
    </row>
    <row r="24" spans="1:9" ht="12" customHeight="1">
      <c r="A24" s="19"/>
      <c r="B24" s="56"/>
      <c r="C24" s="7" t="s">
        <v>27</v>
      </c>
      <c r="D24" s="19"/>
      <c r="E24" s="19"/>
      <c r="F24" s="77"/>
      <c r="G24" s="78"/>
      <c r="H24" s="13" t="s">
        <v>28</v>
      </c>
      <c r="I24" s="27">
        <f>SUM(I19:I23)</f>
        <v>8653.5400000000009</v>
      </c>
    </row>
    <row r="25" spans="1:9" ht="12" customHeight="1">
      <c r="A25" s="17">
        <v>4</v>
      </c>
      <c r="B25" s="56"/>
      <c r="C25" s="7" t="s">
        <v>50</v>
      </c>
      <c r="D25" s="19"/>
      <c r="E25" s="19"/>
      <c r="F25" s="77"/>
      <c r="G25" s="78"/>
      <c r="H25" s="77"/>
      <c r="I25" s="78"/>
    </row>
    <row r="26" spans="1:9" ht="37.5" customHeight="1">
      <c r="A26" s="29" t="s">
        <v>159</v>
      </c>
      <c r="B26" s="56" t="s">
        <v>51</v>
      </c>
      <c r="C26" s="1" t="s">
        <v>52</v>
      </c>
      <c r="D26" s="10" t="s">
        <v>42</v>
      </c>
      <c r="E26" s="25">
        <v>2252.3200000000002</v>
      </c>
      <c r="F26" s="8" t="s">
        <v>22</v>
      </c>
      <c r="G26" s="22">
        <v>46.66</v>
      </c>
      <c r="H26" s="11" t="s">
        <v>23</v>
      </c>
      <c r="I26" s="12">
        <f>E26*G26</f>
        <v>105093.25</v>
      </c>
    </row>
    <row r="27" spans="1:9" ht="24" customHeight="1">
      <c r="A27" s="29" t="s">
        <v>160</v>
      </c>
      <c r="B27" s="56" t="s">
        <v>53</v>
      </c>
      <c r="C27" s="2" t="s">
        <v>54</v>
      </c>
      <c r="D27" s="10" t="s">
        <v>55</v>
      </c>
      <c r="E27" s="21">
        <v>45.2</v>
      </c>
      <c r="F27" s="8" t="s">
        <v>22</v>
      </c>
      <c r="G27" s="22">
        <v>29.39</v>
      </c>
      <c r="H27" s="9" t="s">
        <v>23</v>
      </c>
      <c r="I27" s="12">
        <f>E27*G27</f>
        <v>1328.43</v>
      </c>
    </row>
    <row r="28" spans="1:9" ht="24" customHeight="1">
      <c r="A28" s="29" t="s">
        <v>161</v>
      </c>
      <c r="B28" s="56" t="s">
        <v>56</v>
      </c>
      <c r="C28" s="2" t="s">
        <v>57</v>
      </c>
      <c r="D28" s="10" t="s">
        <v>55</v>
      </c>
      <c r="E28" s="21">
        <v>12</v>
      </c>
      <c r="F28" s="8" t="s">
        <v>22</v>
      </c>
      <c r="G28" s="22">
        <v>102.91</v>
      </c>
      <c r="H28" s="9" t="s">
        <v>23</v>
      </c>
      <c r="I28" s="12">
        <f>E28*G28</f>
        <v>1234.92</v>
      </c>
    </row>
    <row r="29" spans="1:9" ht="24" customHeight="1">
      <c r="A29" s="29" t="s">
        <v>162</v>
      </c>
      <c r="B29" s="56" t="s">
        <v>58</v>
      </c>
      <c r="C29" s="1" t="s">
        <v>59</v>
      </c>
      <c r="D29" s="10" t="s">
        <v>47</v>
      </c>
      <c r="E29" s="21">
        <v>194.36</v>
      </c>
      <c r="F29" s="8" t="s">
        <v>22</v>
      </c>
      <c r="G29" s="22">
        <v>108.12</v>
      </c>
      <c r="H29" s="9" t="s">
        <v>23</v>
      </c>
      <c r="I29" s="12">
        <f>E29*G29</f>
        <v>21014.2</v>
      </c>
    </row>
    <row r="30" spans="1:9" ht="12" customHeight="1">
      <c r="A30" s="19"/>
      <c r="B30" s="56"/>
      <c r="C30" s="7" t="s">
        <v>27</v>
      </c>
      <c r="D30" s="19"/>
      <c r="E30" s="19"/>
      <c r="F30" s="77"/>
      <c r="G30" s="78"/>
      <c r="H30" s="9" t="s">
        <v>23</v>
      </c>
      <c r="I30" s="27">
        <f>SUM(I26:I29)</f>
        <v>128670.8</v>
      </c>
    </row>
    <row r="31" spans="1:9" ht="12" customHeight="1">
      <c r="A31" s="17">
        <v>5</v>
      </c>
      <c r="B31" s="56"/>
      <c r="C31" s="7" t="s">
        <v>60</v>
      </c>
      <c r="D31" s="19"/>
      <c r="E31" s="19"/>
      <c r="F31" s="77"/>
      <c r="G31" s="78"/>
      <c r="H31" s="77"/>
      <c r="I31" s="78"/>
    </row>
    <row r="32" spans="1:9" ht="24" customHeight="1">
      <c r="A32" s="29" t="s">
        <v>163</v>
      </c>
      <c r="B32" s="56" t="s">
        <v>61</v>
      </c>
      <c r="C32" s="2" t="s">
        <v>62</v>
      </c>
      <c r="D32" s="10" t="s">
        <v>63</v>
      </c>
      <c r="E32" s="21">
        <v>7.68</v>
      </c>
      <c r="F32" s="8" t="s">
        <v>22</v>
      </c>
      <c r="G32" s="22">
        <v>335.74</v>
      </c>
      <c r="H32" s="9" t="s">
        <v>23</v>
      </c>
      <c r="I32" s="12">
        <f t="shared" ref="I32:I40" si="1">E32*G32</f>
        <v>2578.48</v>
      </c>
    </row>
    <row r="33" spans="1:9" ht="24" customHeight="1">
      <c r="A33" s="29" t="s">
        <v>164</v>
      </c>
      <c r="B33" s="56" t="s">
        <v>64</v>
      </c>
      <c r="C33" s="1" t="s">
        <v>65</v>
      </c>
      <c r="D33" s="10" t="s">
        <v>63</v>
      </c>
      <c r="E33" s="21">
        <v>15.37</v>
      </c>
      <c r="F33" s="8" t="s">
        <v>22</v>
      </c>
      <c r="G33" s="22">
        <v>239.11</v>
      </c>
      <c r="H33" s="9" t="s">
        <v>23</v>
      </c>
      <c r="I33" s="12">
        <f t="shared" si="1"/>
        <v>3675.12</v>
      </c>
    </row>
    <row r="34" spans="1:9" ht="24" customHeight="1">
      <c r="A34" s="29" t="s">
        <v>165</v>
      </c>
      <c r="B34" s="56" t="s">
        <v>66</v>
      </c>
      <c r="C34" s="1" t="s">
        <v>67</v>
      </c>
      <c r="D34" s="10" t="s">
        <v>21</v>
      </c>
      <c r="E34" s="21">
        <v>58.15</v>
      </c>
      <c r="F34" s="8" t="s">
        <v>22</v>
      </c>
      <c r="G34" s="22">
        <v>255.03</v>
      </c>
      <c r="H34" s="9" t="s">
        <v>23</v>
      </c>
      <c r="I34" s="12">
        <f t="shared" si="1"/>
        <v>14829.99</v>
      </c>
    </row>
    <row r="35" spans="1:9" ht="24" customHeight="1">
      <c r="A35" s="29" t="s">
        <v>166</v>
      </c>
      <c r="B35" s="56" t="s">
        <v>68</v>
      </c>
      <c r="C35" s="1" t="s">
        <v>69</v>
      </c>
      <c r="D35" s="10" t="s">
        <v>21</v>
      </c>
      <c r="E35" s="21">
        <v>116.3</v>
      </c>
      <c r="F35" s="8" t="s">
        <v>22</v>
      </c>
      <c r="G35" s="22">
        <v>92.36</v>
      </c>
      <c r="H35" s="9" t="s">
        <v>23</v>
      </c>
      <c r="I35" s="12">
        <f t="shared" si="1"/>
        <v>10741.47</v>
      </c>
    </row>
    <row r="36" spans="1:9" ht="24" customHeight="1">
      <c r="A36" s="29" t="s">
        <v>373</v>
      </c>
      <c r="B36" s="56" t="s">
        <v>70</v>
      </c>
      <c r="C36" s="1" t="s">
        <v>71</v>
      </c>
      <c r="D36" s="10" t="s">
        <v>21</v>
      </c>
      <c r="E36" s="21">
        <v>116.3</v>
      </c>
      <c r="F36" s="8" t="s">
        <v>22</v>
      </c>
      <c r="G36" s="22">
        <v>38.19</v>
      </c>
      <c r="H36" s="9" t="s">
        <v>23</v>
      </c>
      <c r="I36" s="12">
        <f t="shared" si="1"/>
        <v>4441.5</v>
      </c>
    </row>
    <row r="37" spans="1:9" ht="24" customHeight="1">
      <c r="A37" s="29" t="s">
        <v>374</v>
      </c>
      <c r="B37" s="56" t="s">
        <v>72</v>
      </c>
      <c r="C37" s="2" t="s">
        <v>73</v>
      </c>
      <c r="D37" s="10" t="s">
        <v>21</v>
      </c>
      <c r="E37" s="21">
        <v>11.68</v>
      </c>
      <c r="F37" s="8" t="s">
        <v>22</v>
      </c>
      <c r="G37" s="22">
        <v>600.35</v>
      </c>
      <c r="H37" s="9" t="s">
        <v>23</v>
      </c>
      <c r="I37" s="12">
        <f t="shared" si="1"/>
        <v>7012.09</v>
      </c>
    </row>
    <row r="38" spans="1:9" ht="24" customHeight="1">
      <c r="A38" s="29" t="s">
        <v>375</v>
      </c>
      <c r="B38" s="56" t="s">
        <v>74</v>
      </c>
      <c r="C38" s="2" t="s">
        <v>75</v>
      </c>
      <c r="D38" s="10" t="s">
        <v>55</v>
      </c>
      <c r="E38" s="21">
        <v>294.88</v>
      </c>
      <c r="F38" s="8" t="s">
        <v>22</v>
      </c>
      <c r="G38" s="22">
        <v>59.53</v>
      </c>
      <c r="H38" s="9" t="s">
        <v>23</v>
      </c>
      <c r="I38" s="12">
        <f t="shared" si="1"/>
        <v>17554.21</v>
      </c>
    </row>
    <row r="39" spans="1:9" ht="27.75" customHeight="1">
      <c r="A39" s="29" t="s">
        <v>379</v>
      </c>
      <c r="B39" s="56" t="s">
        <v>76</v>
      </c>
      <c r="C39" s="1" t="s">
        <v>77</v>
      </c>
      <c r="D39" s="10" t="s">
        <v>21</v>
      </c>
      <c r="E39" s="21">
        <v>77.8</v>
      </c>
      <c r="F39" s="8" t="s">
        <v>22</v>
      </c>
      <c r="G39" s="22">
        <v>214.75</v>
      </c>
      <c r="H39" s="9" t="s">
        <v>23</v>
      </c>
      <c r="I39" s="12">
        <f t="shared" si="1"/>
        <v>16707.55</v>
      </c>
    </row>
    <row r="40" spans="1:9" ht="24" customHeight="1">
      <c r="A40" s="29" t="s">
        <v>380</v>
      </c>
      <c r="B40" s="56" t="s">
        <v>78</v>
      </c>
      <c r="C40" s="2" t="s">
        <v>79</v>
      </c>
      <c r="D40" s="10" t="s">
        <v>80</v>
      </c>
      <c r="E40" s="21">
        <v>1</v>
      </c>
      <c r="F40" s="8" t="s">
        <v>22</v>
      </c>
      <c r="G40" s="23">
        <v>55728.72</v>
      </c>
      <c r="H40" s="9" t="s">
        <v>23</v>
      </c>
      <c r="I40" s="12">
        <f t="shared" si="1"/>
        <v>55728.72</v>
      </c>
    </row>
    <row r="41" spans="1:9" ht="15" customHeight="1">
      <c r="A41" s="19"/>
      <c r="B41" s="56"/>
      <c r="C41" s="7" t="s">
        <v>27</v>
      </c>
      <c r="D41" s="19"/>
      <c r="E41" s="19"/>
      <c r="F41" s="77"/>
      <c r="G41" s="78"/>
      <c r="H41" s="9" t="s">
        <v>23</v>
      </c>
      <c r="I41" s="27">
        <f>SUM(I32:I40)-0.01</f>
        <v>133269.12</v>
      </c>
    </row>
    <row r="42" spans="1:9" ht="12" customHeight="1">
      <c r="A42" s="17">
        <v>6</v>
      </c>
      <c r="B42" s="56"/>
      <c r="C42" s="7" t="s">
        <v>81</v>
      </c>
      <c r="D42" s="19"/>
      <c r="E42" s="19"/>
      <c r="F42" s="77"/>
      <c r="G42" s="78"/>
      <c r="H42" s="77"/>
      <c r="I42" s="78"/>
    </row>
    <row r="43" spans="1:9" ht="27" customHeight="1">
      <c r="A43" s="29" t="s">
        <v>167</v>
      </c>
      <c r="B43" s="56" t="s">
        <v>82</v>
      </c>
      <c r="C43" s="1" t="s">
        <v>83</v>
      </c>
      <c r="D43" s="10" t="s">
        <v>84</v>
      </c>
      <c r="E43" s="21">
        <v>1</v>
      </c>
      <c r="F43" s="8" t="s">
        <v>22</v>
      </c>
      <c r="G43" s="22">
        <v>206.73</v>
      </c>
      <c r="H43" s="9" t="s">
        <v>23</v>
      </c>
      <c r="I43" s="12">
        <f t="shared" ref="I43:I52" si="2">E43*G43</f>
        <v>206.73</v>
      </c>
    </row>
    <row r="44" spans="1:9" ht="27" customHeight="1">
      <c r="A44" s="29" t="s">
        <v>168</v>
      </c>
      <c r="B44" s="56" t="s">
        <v>85</v>
      </c>
      <c r="C44" s="1" t="s">
        <v>86</v>
      </c>
      <c r="D44" s="10" t="s">
        <v>84</v>
      </c>
      <c r="E44" s="21">
        <v>1</v>
      </c>
      <c r="F44" s="8" t="s">
        <v>22</v>
      </c>
      <c r="G44" s="22">
        <v>30.53</v>
      </c>
      <c r="H44" s="9" t="s">
        <v>23</v>
      </c>
      <c r="I44" s="12">
        <f t="shared" si="2"/>
        <v>30.53</v>
      </c>
    </row>
    <row r="45" spans="1:9" ht="27" customHeight="1">
      <c r="A45" s="29" t="s">
        <v>169</v>
      </c>
      <c r="B45" s="56" t="s">
        <v>87</v>
      </c>
      <c r="C45" s="1" t="s">
        <v>88</v>
      </c>
      <c r="D45" s="10" t="s">
        <v>84</v>
      </c>
      <c r="E45" s="21">
        <v>2</v>
      </c>
      <c r="F45" s="8" t="s">
        <v>22</v>
      </c>
      <c r="G45" s="22">
        <v>88.87</v>
      </c>
      <c r="H45" s="9" t="s">
        <v>23</v>
      </c>
      <c r="I45" s="12">
        <f t="shared" si="2"/>
        <v>177.74</v>
      </c>
    </row>
    <row r="46" spans="1:9" ht="27" customHeight="1">
      <c r="A46" s="29" t="s">
        <v>170</v>
      </c>
      <c r="B46" s="56" t="s">
        <v>89</v>
      </c>
      <c r="C46" s="1" t="s">
        <v>90</v>
      </c>
      <c r="D46" s="10" t="s">
        <v>84</v>
      </c>
      <c r="E46" s="21">
        <v>1</v>
      </c>
      <c r="F46" s="8" t="s">
        <v>22</v>
      </c>
      <c r="G46" s="22">
        <v>88.87</v>
      </c>
      <c r="H46" s="9" t="s">
        <v>23</v>
      </c>
      <c r="I46" s="12">
        <f t="shared" si="2"/>
        <v>88.87</v>
      </c>
    </row>
    <row r="47" spans="1:9" ht="43.5" customHeight="1">
      <c r="A47" s="29" t="s">
        <v>376</v>
      </c>
      <c r="B47" s="56" t="s">
        <v>91</v>
      </c>
      <c r="C47" s="1" t="s">
        <v>92</v>
      </c>
      <c r="D47" s="10" t="s">
        <v>84</v>
      </c>
      <c r="E47" s="21">
        <v>4</v>
      </c>
      <c r="F47" s="15" t="s">
        <v>22</v>
      </c>
      <c r="G47" s="22">
        <v>293.64</v>
      </c>
      <c r="H47" s="9" t="s">
        <v>23</v>
      </c>
      <c r="I47" s="12">
        <f t="shared" si="2"/>
        <v>1174.56</v>
      </c>
    </row>
    <row r="48" spans="1:9" ht="36.200000000000003" customHeight="1">
      <c r="A48" s="29" t="s">
        <v>377</v>
      </c>
      <c r="B48" s="56" t="s">
        <v>93</v>
      </c>
      <c r="C48" s="1" t="s">
        <v>94</v>
      </c>
      <c r="D48" s="10" t="s">
        <v>84</v>
      </c>
      <c r="E48" s="21">
        <v>6</v>
      </c>
      <c r="F48" s="15" t="s">
        <v>22</v>
      </c>
      <c r="G48" s="22">
        <v>289.42</v>
      </c>
      <c r="H48" s="9" t="s">
        <v>23</v>
      </c>
      <c r="I48" s="12">
        <f t="shared" si="2"/>
        <v>1736.52</v>
      </c>
    </row>
    <row r="49" spans="1:9" ht="27" customHeight="1">
      <c r="A49" s="29" t="s">
        <v>383</v>
      </c>
      <c r="B49" s="56" t="s">
        <v>95</v>
      </c>
      <c r="C49" s="3" t="s">
        <v>96</v>
      </c>
      <c r="D49" s="10" t="s">
        <v>55</v>
      </c>
      <c r="E49" s="21">
        <v>72.650000000000006</v>
      </c>
      <c r="F49" s="8" t="s">
        <v>22</v>
      </c>
      <c r="G49" s="22">
        <v>9.5299999999999994</v>
      </c>
      <c r="H49" s="9" t="s">
        <v>23</v>
      </c>
      <c r="I49" s="12">
        <f t="shared" si="2"/>
        <v>692.35</v>
      </c>
    </row>
    <row r="50" spans="1:9" ht="27" customHeight="1">
      <c r="A50" s="29" t="s">
        <v>384</v>
      </c>
      <c r="B50" s="56" t="s">
        <v>97</v>
      </c>
      <c r="C50" s="1" t="s">
        <v>98</v>
      </c>
      <c r="D50" s="10" t="s">
        <v>55</v>
      </c>
      <c r="E50" s="21">
        <v>60</v>
      </c>
      <c r="F50" s="8" t="s">
        <v>22</v>
      </c>
      <c r="G50" s="22">
        <v>15.95</v>
      </c>
      <c r="H50" s="9" t="s">
        <v>23</v>
      </c>
      <c r="I50" s="12">
        <f t="shared" si="2"/>
        <v>957</v>
      </c>
    </row>
    <row r="51" spans="1:9" ht="38.25" customHeight="1">
      <c r="A51" s="29" t="s">
        <v>385</v>
      </c>
      <c r="B51" s="57" t="s">
        <v>381</v>
      </c>
      <c r="C51" s="35" t="s">
        <v>382</v>
      </c>
      <c r="D51" s="10" t="s">
        <v>84</v>
      </c>
      <c r="E51" s="21">
        <v>6</v>
      </c>
      <c r="F51" s="15" t="s">
        <v>22</v>
      </c>
      <c r="G51" s="22">
        <v>361.98</v>
      </c>
      <c r="H51" s="9" t="s">
        <v>23</v>
      </c>
      <c r="I51" s="12">
        <f t="shared" si="2"/>
        <v>2171.88</v>
      </c>
    </row>
    <row r="52" spans="1:9" ht="38.450000000000003" customHeight="1">
      <c r="A52" s="29" t="s">
        <v>386</v>
      </c>
      <c r="B52" s="56" t="s">
        <v>99</v>
      </c>
      <c r="C52" s="3" t="s">
        <v>100</v>
      </c>
      <c r="D52" s="10" t="s">
        <v>84</v>
      </c>
      <c r="E52" s="21">
        <v>2</v>
      </c>
      <c r="F52" s="15" t="s">
        <v>22</v>
      </c>
      <c r="G52" s="22">
        <v>100.15</v>
      </c>
      <c r="H52" s="9" t="s">
        <v>23</v>
      </c>
      <c r="I52" s="12">
        <f t="shared" si="2"/>
        <v>200.3</v>
      </c>
    </row>
    <row r="53" spans="1:9" ht="12" customHeight="1">
      <c r="A53" s="19"/>
      <c r="B53" s="56"/>
      <c r="C53" s="7" t="s">
        <v>27</v>
      </c>
      <c r="D53" s="19"/>
      <c r="E53" s="19"/>
      <c r="F53" s="77"/>
      <c r="G53" s="78"/>
      <c r="H53" s="13" t="s">
        <v>28</v>
      </c>
      <c r="I53" s="27">
        <f>SUM(I43:I52)</f>
        <v>7436.48</v>
      </c>
    </row>
    <row r="54" spans="1:9" ht="12" customHeight="1">
      <c r="A54" s="17">
        <v>7</v>
      </c>
      <c r="B54" s="56"/>
      <c r="C54" s="7" t="s">
        <v>101</v>
      </c>
      <c r="D54" s="19"/>
      <c r="E54" s="19"/>
      <c r="F54" s="77"/>
      <c r="G54" s="78"/>
      <c r="H54" s="77"/>
      <c r="I54" s="78"/>
    </row>
    <row r="55" spans="1:9" ht="24" customHeight="1">
      <c r="A55" s="29" t="s">
        <v>171</v>
      </c>
      <c r="B55" s="56" t="s">
        <v>102</v>
      </c>
      <c r="C55" s="2" t="s">
        <v>103</v>
      </c>
      <c r="D55" s="10" t="s">
        <v>84</v>
      </c>
      <c r="E55" s="21">
        <v>4</v>
      </c>
      <c r="F55" s="8" t="s">
        <v>22</v>
      </c>
      <c r="G55" s="22">
        <v>324.54000000000002</v>
      </c>
      <c r="H55" s="9" t="s">
        <v>23</v>
      </c>
      <c r="I55" s="12">
        <f t="shared" ref="I55:I61" si="3">E55*G55</f>
        <v>1298.1600000000001</v>
      </c>
    </row>
    <row r="56" spans="1:9" ht="24" customHeight="1">
      <c r="A56" s="29" t="s">
        <v>174</v>
      </c>
      <c r="B56" s="56" t="s">
        <v>104</v>
      </c>
      <c r="C56" s="2" t="s">
        <v>105</v>
      </c>
      <c r="D56" s="10" t="s">
        <v>55</v>
      </c>
      <c r="E56" s="21">
        <v>66</v>
      </c>
      <c r="F56" s="8" t="s">
        <v>22</v>
      </c>
      <c r="G56" s="22">
        <v>87.32</v>
      </c>
      <c r="H56" s="9" t="s">
        <v>23</v>
      </c>
      <c r="I56" s="12">
        <f t="shared" si="3"/>
        <v>5763.12</v>
      </c>
    </row>
    <row r="57" spans="1:9" ht="24" customHeight="1">
      <c r="A57" s="29" t="s">
        <v>177</v>
      </c>
      <c r="B57" s="56" t="s">
        <v>106</v>
      </c>
      <c r="C57" s="2" t="s">
        <v>107</v>
      </c>
      <c r="D57" s="10" t="s">
        <v>55</v>
      </c>
      <c r="E57" s="21">
        <v>13.6</v>
      </c>
      <c r="F57" s="8" t="s">
        <v>22</v>
      </c>
      <c r="G57" s="22">
        <v>61.67</v>
      </c>
      <c r="H57" s="9" t="s">
        <v>23</v>
      </c>
      <c r="I57" s="12">
        <f t="shared" si="3"/>
        <v>838.71</v>
      </c>
    </row>
    <row r="58" spans="1:9" ht="27" customHeight="1">
      <c r="A58" s="29" t="s">
        <v>182</v>
      </c>
      <c r="B58" s="56" t="s">
        <v>108</v>
      </c>
      <c r="C58" s="1" t="s">
        <v>109</v>
      </c>
      <c r="D58" s="10" t="s">
        <v>84</v>
      </c>
      <c r="E58" s="21">
        <v>4</v>
      </c>
      <c r="F58" s="8" t="s">
        <v>22</v>
      </c>
      <c r="G58" s="22">
        <v>118.6</v>
      </c>
      <c r="H58" s="9" t="s">
        <v>23</v>
      </c>
      <c r="I58" s="12">
        <f t="shared" si="3"/>
        <v>474.4</v>
      </c>
    </row>
    <row r="59" spans="1:9" ht="27" customHeight="1">
      <c r="A59" s="29" t="s">
        <v>183</v>
      </c>
      <c r="B59" s="56" t="s">
        <v>110</v>
      </c>
      <c r="C59" s="1" t="s">
        <v>111</v>
      </c>
      <c r="D59" s="10" t="s">
        <v>84</v>
      </c>
      <c r="E59" s="21">
        <v>4</v>
      </c>
      <c r="F59" s="8" t="s">
        <v>22</v>
      </c>
      <c r="G59" s="22">
        <v>229.13</v>
      </c>
      <c r="H59" s="9" t="s">
        <v>23</v>
      </c>
      <c r="I59" s="12">
        <f t="shared" si="3"/>
        <v>916.52</v>
      </c>
    </row>
    <row r="60" spans="1:9" ht="24" customHeight="1">
      <c r="A60" s="29" t="s">
        <v>184</v>
      </c>
      <c r="B60" s="56" t="s">
        <v>112</v>
      </c>
      <c r="C60" s="1" t="s">
        <v>113</v>
      </c>
      <c r="D60" s="10" t="s">
        <v>84</v>
      </c>
      <c r="E60" s="21">
        <v>4</v>
      </c>
      <c r="F60" s="8" t="s">
        <v>22</v>
      </c>
      <c r="G60" s="22">
        <v>89.25</v>
      </c>
      <c r="H60" s="9" t="s">
        <v>23</v>
      </c>
      <c r="I60" s="12">
        <f t="shared" si="3"/>
        <v>357</v>
      </c>
    </row>
    <row r="61" spans="1:9" ht="24" customHeight="1">
      <c r="A61" s="29" t="s">
        <v>185</v>
      </c>
      <c r="B61" s="56" t="s">
        <v>114</v>
      </c>
      <c r="C61" s="2" t="s">
        <v>115</v>
      </c>
      <c r="D61" s="10" t="s">
        <v>84</v>
      </c>
      <c r="E61" s="21">
        <v>4</v>
      </c>
      <c r="F61" s="8" t="s">
        <v>22</v>
      </c>
      <c r="G61" s="22">
        <v>26.81</v>
      </c>
      <c r="H61" s="9" t="s">
        <v>23</v>
      </c>
      <c r="I61" s="12">
        <f t="shared" si="3"/>
        <v>107.24</v>
      </c>
    </row>
    <row r="62" spans="1:9" ht="12" customHeight="1">
      <c r="A62" s="19"/>
      <c r="B62" s="56"/>
      <c r="C62" s="7" t="s">
        <v>27</v>
      </c>
      <c r="D62" s="19"/>
      <c r="E62" s="19"/>
      <c r="F62" s="77"/>
      <c r="G62" s="78"/>
      <c r="H62" s="13" t="s">
        <v>28</v>
      </c>
      <c r="I62" s="27">
        <f>SUM(I55:I61)</f>
        <v>9755.15</v>
      </c>
    </row>
    <row r="63" spans="1:9" ht="12" customHeight="1">
      <c r="A63" s="17">
        <v>8</v>
      </c>
      <c r="B63" s="56"/>
      <c r="C63" s="7" t="s">
        <v>116</v>
      </c>
      <c r="D63" s="19"/>
      <c r="E63" s="19"/>
      <c r="F63" s="77"/>
      <c r="G63" s="78"/>
      <c r="H63" s="77"/>
      <c r="I63" s="78"/>
    </row>
    <row r="64" spans="1:9" ht="24" customHeight="1">
      <c r="A64" s="29" t="s">
        <v>201</v>
      </c>
      <c r="B64" s="56" t="s">
        <v>117</v>
      </c>
      <c r="C64" s="1" t="s">
        <v>118</v>
      </c>
      <c r="D64" s="10" t="s">
        <v>84</v>
      </c>
      <c r="E64" s="21">
        <v>1</v>
      </c>
      <c r="F64" s="8" t="s">
        <v>22</v>
      </c>
      <c r="G64" s="22">
        <v>284.93</v>
      </c>
      <c r="H64" s="9" t="s">
        <v>23</v>
      </c>
      <c r="I64" s="12">
        <f>E64*G64</f>
        <v>284.93</v>
      </c>
    </row>
    <row r="65" spans="1:12" ht="24" customHeight="1">
      <c r="A65" s="29" t="s">
        <v>202</v>
      </c>
      <c r="B65" s="56" t="s">
        <v>119</v>
      </c>
      <c r="C65" s="1" t="s">
        <v>120</v>
      </c>
      <c r="D65" s="10" t="s">
        <v>84</v>
      </c>
      <c r="E65" s="21">
        <v>1</v>
      </c>
      <c r="F65" s="8" t="s">
        <v>22</v>
      </c>
      <c r="G65" s="22">
        <v>291.25</v>
      </c>
      <c r="H65" s="9" t="s">
        <v>23</v>
      </c>
      <c r="I65" s="12">
        <f>E65*G65</f>
        <v>291.25</v>
      </c>
    </row>
    <row r="66" spans="1:12" ht="24" customHeight="1">
      <c r="A66" s="29" t="s">
        <v>203</v>
      </c>
      <c r="B66" s="56" t="s">
        <v>121</v>
      </c>
      <c r="C66" s="1" t="s">
        <v>122</v>
      </c>
      <c r="D66" s="10" t="s">
        <v>84</v>
      </c>
      <c r="E66" s="21">
        <v>4</v>
      </c>
      <c r="F66" s="8" t="s">
        <v>22</v>
      </c>
      <c r="G66" s="22">
        <v>36.25</v>
      </c>
      <c r="H66" s="9" t="s">
        <v>23</v>
      </c>
      <c r="I66" s="12">
        <f>E66*G66</f>
        <v>145</v>
      </c>
    </row>
    <row r="67" spans="1:12" ht="24" customHeight="1">
      <c r="A67" s="29" t="s">
        <v>204</v>
      </c>
      <c r="B67" s="56" t="s">
        <v>123</v>
      </c>
      <c r="C67" s="16" t="s">
        <v>124</v>
      </c>
      <c r="D67" s="10" t="s">
        <v>84</v>
      </c>
      <c r="E67" s="21">
        <v>2</v>
      </c>
      <c r="F67" s="8" t="s">
        <v>22</v>
      </c>
      <c r="G67" s="22">
        <v>344.48</v>
      </c>
      <c r="H67" s="9" t="s">
        <v>23</v>
      </c>
      <c r="I67" s="12">
        <f>E67*G67</f>
        <v>688.96</v>
      </c>
    </row>
    <row r="68" spans="1:12" ht="12" customHeight="1">
      <c r="A68" s="19"/>
      <c r="B68" s="56"/>
      <c r="C68" s="120" t="s">
        <v>27</v>
      </c>
      <c r="D68" s="121"/>
      <c r="E68" s="19"/>
      <c r="F68" s="4"/>
      <c r="G68" s="19"/>
      <c r="H68" s="13" t="s">
        <v>28</v>
      </c>
      <c r="I68" s="27">
        <f>SUM(I64:I67)</f>
        <v>1410.14</v>
      </c>
    </row>
    <row r="69" spans="1:12" ht="12" customHeight="1">
      <c r="A69" s="19"/>
      <c r="B69" s="56"/>
      <c r="C69" s="77"/>
      <c r="D69" s="78"/>
      <c r="E69" s="19"/>
      <c r="F69" s="4"/>
      <c r="G69" s="19"/>
      <c r="H69" s="77"/>
      <c r="I69" s="78"/>
    </row>
    <row r="70" spans="1:12" ht="19.5" customHeight="1">
      <c r="A70" s="19"/>
      <c r="B70" s="56"/>
      <c r="C70" s="122" t="s">
        <v>472</v>
      </c>
      <c r="D70" s="123"/>
      <c r="E70" s="30"/>
      <c r="F70" s="30"/>
      <c r="G70" s="69" t="s">
        <v>469</v>
      </c>
      <c r="H70" s="124">
        <f>I68+I62+I53+I41+I30+I24+I17+I13-0.34</f>
        <v>295780.74</v>
      </c>
      <c r="I70" s="125"/>
      <c r="L70" s="55"/>
    </row>
    <row r="71" spans="1:12" ht="12" customHeight="1">
      <c r="A71" s="75"/>
      <c r="B71" s="75"/>
      <c r="C71" s="75"/>
      <c r="D71" s="75"/>
      <c r="E71" s="75"/>
      <c r="F71" s="75"/>
      <c r="G71" s="75"/>
      <c r="H71" s="75"/>
      <c r="I71" s="75"/>
    </row>
    <row r="72" spans="1:12" ht="9" customHeight="1">
      <c r="A72" s="76"/>
      <c r="B72" s="76"/>
      <c r="C72" s="76"/>
      <c r="D72" s="76"/>
      <c r="E72" s="76"/>
      <c r="F72" s="76"/>
      <c r="G72" s="76"/>
      <c r="H72" s="76"/>
      <c r="I72" s="76"/>
    </row>
    <row r="73" spans="1:12" s="70" customFormat="1" ht="30.75" customHeight="1">
      <c r="A73" s="74" t="s">
        <v>378</v>
      </c>
      <c r="B73" s="74"/>
      <c r="C73" s="74"/>
      <c r="D73" s="74"/>
      <c r="E73" s="74"/>
      <c r="F73" s="74"/>
      <c r="G73" s="74"/>
      <c r="H73" s="74"/>
      <c r="I73" s="74"/>
    </row>
    <row r="74" spans="1:12">
      <c r="A74" s="96" t="s">
        <v>9</v>
      </c>
      <c r="B74" s="98" t="s">
        <v>10</v>
      </c>
      <c r="C74" s="126" t="s">
        <v>11</v>
      </c>
      <c r="D74" s="96" t="s">
        <v>12</v>
      </c>
      <c r="E74" s="96" t="s">
        <v>13</v>
      </c>
      <c r="F74" s="128" t="s">
        <v>14</v>
      </c>
      <c r="G74" s="129"/>
      <c r="H74" s="129"/>
      <c r="I74" s="130"/>
    </row>
    <row r="75" spans="1:12">
      <c r="A75" s="97"/>
      <c r="B75" s="99"/>
      <c r="C75" s="127"/>
      <c r="D75" s="97"/>
      <c r="E75" s="97"/>
      <c r="F75" s="84" t="s">
        <v>15</v>
      </c>
      <c r="G75" s="85"/>
      <c r="H75" s="86" t="s">
        <v>16</v>
      </c>
      <c r="I75" s="87"/>
    </row>
    <row r="76" spans="1:12" ht="12" customHeight="1">
      <c r="A76" s="17">
        <v>9</v>
      </c>
      <c r="B76" s="56"/>
      <c r="C76" s="7" t="s">
        <v>17</v>
      </c>
      <c r="D76" s="19"/>
      <c r="E76" s="19"/>
      <c r="F76" s="77"/>
      <c r="G76" s="78"/>
      <c r="H76" s="77"/>
      <c r="I76" s="78"/>
    </row>
    <row r="77" spans="1:12" ht="25.5">
      <c r="A77" s="29" t="s">
        <v>206</v>
      </c>
      <c r="B77" s="56" t="s">
        <v>129</v>
      </c>
      <c r="C77" s="2" t="s">
        <v>128</v>
      </c>
      <c r="D77" s="10" t="s">
        <v>130</v>
      </c>
      <c r="E77" s="24">
        <v>1</v>
      </c>
      <c r="F77" s="8" t="s">
        <v>22</v>
      </c>
      <c r="G77" s="22">
        <v>4036.6</v>
      </c>
      <c r="H77" s="11" t="s">
        <v>23</v>
      </c>
      <c r="I77" s="12">
        <f t="shared" ref="I77:I80" si="4">E77*G77</f>
        <v>4036.6</v>
      </c>
    </row>
    <row r="78" spans="1:12" ht="25.5">
      <c r="A78" s="29" t="s">
        <v>209</v>
      </c>
      <c r="B78" s="58" t="s">
        <v>133</v>
      </c>
      <c r="C78" s="2" t="s">
        <v>131</v>
      </c>
      <c r="D78" s="10" t="s">
        <v>21</v>
      </c>
      <c r="E78" s="24">
        <f>(8+22)*2</f>
        <v>60</v>
      </c>
      <c r="F78" s="8" t="s">
        <v>22</v>
      </c>
      <c r="G78" s="22">
        <v>16.190000000000001</v>
      </c>
      <c r="H78" s="11" t="s">
        <v>23</v>
      </c>
      <c r="I78" s="12">
        <f t="shared" si="4"/>
        <v>971.4</v>
      </c>
    </row>
    <row r="79" spans="1:12" ht="33.75">
      <c r="A79" s="29" t="s">
        <v>210</v>
      </c>
      <c r="B79" s="58" t="s">
        <v>134</v>
      </c>
      <c r="C79" s="2" t="s">
        <v>132</v>
      </c>
      <c r="D79" s="29" t="s">
        <v>135</v>
      </c>
      <c r="E79" s="24">
        <v>30.2</v>
      </c>
      <c r="F79" s="8" t="s">
        <v>22</v>
      </c>
      <c r="G79" s="22">
        <v>189.76</v>
      </c>
      <c r="H79" s="11" t="s">
        <v>23</v>
      </c>
      <c r="I79" s="12">
        <f t="shared" si="4"/>
        <v>5730.75</v>
      </c>
    </row>
    <row r="80" spans="1:12" ht="27" customHeight="1">
      <c r="A80" s="29" t="s">
        <v>211</v>
      </c>
      <c r="B80" s="58" t="s">
        <v>334</v>
      </c>
      <c r="C80" s="37" t="s">
        <v>335</v>
      </c>
      <c r="D80" s="29" t="s">
        <v>336</v>
      </c>
      <c r="E80" s="24">
        <v>1</v>
      </c>
      <c r="F80" s="8" t="s">
        <v>22</v>
      </c>
      <c r="G80" s="22">
        <f>15740.56+15740.56*36.59%</f>
        <v>21500.03</v>
      </c>
      <c r="H80" s="11" t="s">
        <v>23</v>
      </c>
      <c r="I80" s="12">
        <f t="shared" si="4"/>
        <v>21500.03</v>
      </c>
    </row>
    <row r="81" spans="1:9" ht="12" customHeight="1">
      <c r="A81" s="19"/>
      <c r="B81" s="56"/>
      <c r="C81" s="7" t="s">
        <v>27</v>
      </c>
      <c r="D81" s="19"/>
      <c r="E81" s="19"/>
      <c r="F81" s="77"/>
      <c r="G81" s="78"/>
      <c r="H81" s="13" t="s">
        <v>28</v>
      </c>
      <c r="I81" s="27">
        <f>SUM(I77:I80)</f>
        <v>32238.78</v>
      </c>
    </row>
    <row r="82" spans="1:9" ht="13.5" customHeight="1">
      <c r="A82" s="17">
        <v>10</v>
      </c>
      <c r="B82" s="56"/>
      <c r="C82" s="14" t="s">
        <v>37</v>
      </c>
      <c r="D82" s="19"/>
      <c r="E82" s="19"/>
      <c r="F82" s="77"/>
      <c r="G82" s="78"/>
      <c r="H82" s="77"/>
      <c r="I82" s="78"/>
    </row>
    <row r="83" spans="1:9" ht="24" customHeight="1">
      <c r="A83" s="29" t="s">
        <v>225</v>
      </c>
      <c r="B83" s="59" t="s">
        <v>391</v>
      </c>
      <c r="C83" s="2" t="s">
        <v>39</v>
      </c>
      <c r="D83" s="10" t="s">
        <v>33</v>
      </c>
      <c r="E83" s="21">
        <f>2.91</f>
        <v>2.91</v>
      </c>
      <c r="F83" s="8" t="s">
        <v>22</v>
      </c>
      <c r="G83" s="23">
        <v>1150.5</v>
      </c>
      <c r="H83" s="9" t="s">
        <v>23</v>
      </c>
      <c r="I83" s="12">
        <f>E83*G83</f>
        <v>3347.96</v>
      </c>
    </row>
    <row r="84" spans="1:9" ht="24" customHeight="1">
      <c r="A84" s="29" t="s">
        <v>226</v>
      </c>
      <c r="B84" s="61" t="s">
        <v>387</v>
      </c>
      <c r="C84" s="2" t="s">
        <v>41</v>
      </c>
      <c r="D84" s="10" t="s">
        <v>42</v>
      </c>
      <c r="E84" s="21">
        <v>23</v>
      </c>
      <c r="F84" s="8" t="s">
        <v>22</v>
      </c>
      <c r="G84" s="22">
        <v>16.5</v>
      </c>
      <c r="H84" s="9" t="s">
        <v>23</v>
      </c>
      <c r="I84" s="12">
        <f>E84*G84</f>
        <v>379.5</v>
      </c>
    </row>
    <row r="85" spans="1:9" ht="24" customHeight="1">
      <c r="A85" s="29" t="s">
        <v>227</v>
      </c>
      <c r="B85" s="61" t="s">
        <v>388</v>
      </c>
      <c r="C85" s="2" t="s">
        <v>44</v>
      </c>
      <c r="D85" s="10" t="s">
        <v>42</v>
      </c>
      <c r="E85" s="21">
        <v>111</v>
      </c>
      <c r="F85" s="8" t="s">
        <v>22</v>
      </c>
      <c r="G85" s="22">
        <v>15.46</v>
      </c>
      <c r="H85" s="9" t="s">
        <v>23</v>
      </c>
      <c r="I85" s="12">
        <f>E85*G85</f>
        <v>1716.06</v>
      </c>
    </row>
    <row r="86" spans="1:9" ht="24" customHeight="1">
      <c r="A86" s="29" t="s">
        <v>228</v>
      </c>
      <c r="B86" s="61" t="s">
        <v>389</v>
      </c>
      <c r="C86" s="2" t="s">
        <v>46</v>
      </c>
      <c r="D86" s="10" t="s">
        <v>47</v>
      </c>
      <c r="E86" s="21">
        <v>24.24</v>
      </c>
      <c r="F86" s="8" t="s">
        <v>22</v>
      </c>
      <c r="G86" s="22">
        <v>113.47</v>
      </c>
      <c r="H86" s="9" t="s">
        <v>23</v>
      </c>
      <c r="I86" s="12">
        <f>E86*G86</f>
        <v>2750.51</v>
      </c>
    </row>
    <row r="87" spans="1:9" ht="24" customHeight="1">
      <c r="A87" s="29" t="s">
        <v>229</v>
      </c>
      <c r="B87" s="61" t="s">
        <v>390</v>
      </c>
      <c r="C87" s="2" t="s">
        <v>49</v>
      </c>
      <c r="D87" s="10" t="s">
        <v>47</v>
      </c>
      <c r="E87" s="21">
        <f>(3.7+3.7+5.45+5.45+5.45+2+2)*2*0.4</f>
        <v>22.2</v>
      </c>
      <c r="F87" s="8" t="s">
        <v>22</v>
      </c>
      <c r="G87" s="22">
        <v>111.07</v>
      </c>
      <c r="H87" s="9" t="s">
        <v>23</v>
      </c>
      <c r="I87" s="12">
        <f>E87*G87</f>
        <v>2465.75</v>
      </c>
    </row>
    <row r="88" spans="1:9" ht="12" customHeight="1">
      <c r="A88" s="19"/>
      <c r="B88" s="56"/>
      <c r="C88" s="7" t="s">
        <v>27</v>
      </c>
      <c r="D88" s="19"/>
      <c r="E88" s="19"/>
      <c r="F88" s="77"/>
      <c r="G88" s="78"/>
      <c r="H88" s="13" t="s">
        <v>28</v>
      </c>
      <c r="I88" s="27">
        <f>SUM(I83:I87)</f>
        <v>10659.78</v>
      </c>
    </row>
    <row r="89" spans="1:9" ht="15.75" customHeight="1">
      <c r="A89" s="17">
        <v>11</v>
      </c>
      <c r="B89" s="56"/>
      <c r="C89" s="33" t="s">
        <v>136</v>
      </c>
      <c r="D89" s="19"/>
      <c r="E89" s="19"/>
      <c r="F89" s="5"/>
      <c r="G89" s="6"/>
      <c r="H89" s="13"/>
      <c r="I89" s="27"/>
    </row>
    <row r="90" spans="1:9" ht="40.5" customHeight="1">
      <c r="A90" s="29" t="s">
        <v>270</v>
      </c>
      <c r="B90" s="59" t="s">
        <v>143</v>
      </c>
      <c r="C90" s="2" t="s">
        <v>142</v>
      </c>
      <c r="D90" s="10" t="s">
        <v>47</v>
      </c>
      <c r="E90" s="19">
        <v>61.76</v>
      </c>
      <c r="F90" s="8" t="s">
        <v>22</v>
      </c>
      <c r="G90" s="22">
        <v>145.61000000000001</v>
      </c>
      <c r="H90" s="9" t="s">
        <v>23</v>
      </c>
      <c r="I90" s="12">
        <f>E90*G90</f>
        <v>8992.8700000000008</v>
      </c>
    </row>
    <row r="91" spans="1:9" ht="25.5" customHeight="1">
      <c r="A91" s="29" t="s">
        <v>271</v>
      </c>
      <c r="B91" s="59" t="s">
        <v>144</v>
      </c>
      <c r="C91" s="2" t="s">
        <v>139</v>
      </c>
      <c r="D91" s="10" t="s">
        <v>42</v>
      </c>
      <c r="E91" s="31">
        <v>327</v>
      </c>
      <c r="F91" s="8" t="s">
        <v>22</v>
      </c>
      <c r="G91" s="22">
        <v>15.46</v>
      </c>
      <c r="H91" s="9" t="s">
        <v>23</v>
      </c>
      <c r="I91" s="12">
        <f>E91*G91</f>
        <v>5055.42</v>
      </c>
    </row>
    <row r="92" spans="1:9" ht="24" customHeight="1">
      <c r="A92" s="29" t="s">
        <v>272</v>
      </c>
      <c r="B92" s="59" t="s">
        <v>145</v>
      </c>
      <c r="C92" s="2" t="s">
        <v>140</v>
      </c>
      <c r="D92" s="10" t="s">
        <v>42</v>
      </c>
      <c r="E92" s="31">
        <v>53</v>
      </c>
      <c r="F92" s="8" t="s">
        <v>22</v>
      </c>
      <c r="G92" s="22">
        <v>15.46</v>
      </c>
      <c r="H92" s="9" t="s">
        <v>23</v>
      </c>
      <c r="I92" s="12">
        <f>E92*G92</f>
        <v>819.38</v>
      </c>
    </row>
    <row r="93" spans="1:9" ht="23.25" customHeight="1">
      <c r="A93" s="29" t="s">
        <v>273</v>
      </c>
      <c r="B93" s="59" t="s">
        <v>146</v>
      </c>
      <c r="C93" s="2" t="s">
        <v>141</v>
      </c>
      <c r="D93" s="10" t="s">
        <v>42</v>
      </c>
      <c r="E93" s="31">
        <v>42</v>
      </c>
      <c r="F93" s="8" t="s">
        <v>22</v>
      </c>
      <c r="G93" s="22">
        <v>16.5</v>
      </c>
      <c r="H93" s="9" t="s">
        <v>23</v>
      </c>
      <c r="I93" s="12">
        <f>E93*G93</f>
        <v>693</v>
      </c>
    </row>
    <row r="94" spans="1:9" ht="23.25" customHeight="1">
      <c r="A94" s="29" t="s">
        <v>274</v>
      </c>
      <c r="B94" s="56" t="s">
        <v>38</v>
      </c>
      <c r="C94" s="2" t="s">
        <v>39</v>
      </c>
      <c r="D94" s="10" t="s">
        <v>33</v>
      </c>
      <c r="E94" s="19">
        <v>5.03</v>
      </c>
      <c r="F94" s="8" t="s">
        <v>22</v>
      </c>
      <c r="G94" s="23">
        <v>1150.5</v>
      </c>
      <c r="H94" s="9" t="s">
        <v>23</v>
      </c>
      <c r="I94" s="12">
        <f>E94*G94</f>
        <v>5787.02</v>
      </c>
    </row>
    <row r="95" spans="1:9" ht="12" customHeight="1">
      <c r="A95" s="19"/>
      <c r="B95" s="56"/>
      <c r="C95" s="7" t="s">
        <v>27</v>
      </c>
      <c r="D95" s="19"/>
      <c r="E95" s="19"/>
      <c r="F95" s="5"/>
      <c r="G95" s="6"/>
      <c r="H95" s="13" t="s">
        <v>28</v>
      </c>
      <c r="I95" s="27">
        <f>SUM(I90:I94)</f>
        <v>21347.69</v>
      </c>
    </row>
    <row r="96" spans="1:9" ht="18.75" customHeight="1">
      <c r="A96" s="17">
        <v>12</v>
      </c>
      <c r="B96" s="56"/>
      <c r="C96" s="33" t="s">
        <v>155</v>
      </c>
      <c r="D96" s="19"/>
      <c r="E96" s="19"/>
      <c r="F96" s="5"/>
      <c r="G96" s="6"/>
      <c r="H96" s="13"/>
      <c r="I96" s="27"/>
    </row>
    <row r="97" spans="1:9" ht="28.5" customHeight="1">
      <c r="A97" s="30" t="s">
        <v>302</v>
      </c>
      <c r="B97" s="59" t="s">
        <v>151</v>
      </c>
      <c r="C97" s="2" t="s">
        <v>147</v>
      </c>
      <c r="D97" s="30" t="s">
        <v>135</v>
      </c>
      <c r="E97" s="31">
        <v>10.5</v>
      </c>
      <c r="F97" s="8" t="s">
        <v>22</v>
      </c>
      <c r="G97" s="23">
        <v>56.08</v>
      </c>
      <c r="H97" s="9" t="s">
        <v>23</v>
      </c>
      <c r="I97" s="12">
        <f>E97*G97</f>
        <v>588.84</v>
      </c>
    </row>
    <row r="98" spans="1:9" ht="39.75" customHeight="1">
      <c r="A98" s="30" t="s">
        <v>303</v>
      </c>
      <c r="B98" s="59" t="s">
        <v>152</v>
      </c>
      <c r="C98" s="2" t="s">
        <v>148</v>
      </c>
      <c r="D98" s="10" t="s">
        <v>47</v>
      </c>
      <c r="E98" s="31">
        <v>11.2</v>
      </c>
      <c r="F98" s="8" t="s">
        <v>22</v>
      </c>
      <c r="G98" s="23">
        <v>100.38</v>
      </c>
      <c r="H98" s="9" t="s">
        <v>23</v>
      </c>
      <c r="I98" s="12">
        <f>E98*G98</f>
        <v>1124.26</v>
      </c>
    </row>
    <row r="99" spans="1:9" ht="38.25" customHeight="1">
      <c r="A99" s="30" t="s">
        <v>304</v>
      </c>
      <c r="B99" s="59" t="s">
        <v>153</v>
      </c>
      <c r="C99" s="2" t="s">
        <v>149</v>
      </c>
      <c r="D99" s="10" t="s">
        <v>47</v>
      </c>
      <c r="E99" s="19">
        <v>52.65</v>
      </c>
      <c r="F99" s="8" t="s">
        <v>22</v>
      </c>
      <c r="G99" s="23">
        <v>115.76</v>
      </c>
      <c r="H99" s="9" t="s">
        <v>23</v>
      </c>
      <c r="I99" s="12">
        <f>E99*G99</f>
        <v>6094.76</v>
      </c>
    </row>
    <row r="100" spans="1:9" ht="37.5" customHeight="1">
      <c r="A100" s="30" t="s">
        <v>305</v>
      </c>
      <c r="B100" s="59" t="s">
        <v>154</v>
      </c>
      <c r="C100" s="2" t="s">
        <v>150</v>
      </c>
      <c r="D100" s="10" t="s">
        <v>47</v>
      </c>
      <c r="E100" s="19">
        <v>17.22</v>
      </c>
      <c r="F100" s="8" t="s">
        <v>22</v>
      </c>
      <c r="G100" s="23">
        <v>598.04999999999995</v>
      </c>
      <c r="H100" s="9" t="s">
        <v>23</v>
      </c>
      <c r="I100" s="12">
        <f>E100*G100</f>
        <v>10298.42</v>
      </c>
    </row>
    <row r="101" spans="1:9">
      <c r="A101" s="19"/>
      <c r="B101" s="56"/>
      <c r="C101" s="7" t="s">
        <v>27</v>
      </c>
      <c r="D101" s="19"/>
      <c r="E101" s="19"/>
      <c r="F101" s="5"/>
      <c r="G101" s="6"/>
      <c r="H101" s="13" t="s">
        <v>28</v>
      </c>
      <c r="I101" s="27">
        <f>SUM(I97:I100)</f>
        <v>18106.28</v>
      </c>
    </row>
    <row r="102" spans="1:9" ht="12" customHeight="1">
      <c r="A102" s="17">
        <v>13</v>
      </c>
      <c r="B102" s="56"/>
      <c r="C102" s="7" t="s">
        <v>50</v>
      </c>
      <c r="D102" s="19"/>
      <c r="E102" s="19"/>
      <c r="F102" s="77"/>
      <c r="G102" s="78"/>
      <c r="H102" s="77"/>
      <c r="I102" s="78"/>
    </row>
    <row r="103" spans="1:9" ht="37.5" customHeight="1">
      <c r="A103" s="29" t="s">
        <v>306</v>
      </c>
      <c r="B103" s="56" t="s">
        <v>51</v>
      </c>
      <c r="C103" s="1" t="s">
        <v>52</v>
      </c>
      <c r="D103" s="10" t="s">
        <v>42</v>
      </c>
      <c r="E103" s="25">
        <v>47.81</v>
      </c>
      <c r="F103" s="8" t="s">
        <v>22</v>
      </c>
      <c r="G103" s="22">
        <v>46.66</v>
      </c>
      <c r="H103" s="11" t="s">
        <v>23</v>
      </c>
      <c r="I103" s="12">
        <f>E103*G103</f>
        <v>2230.81</v>
      </c>
    </row>
    <row r="104" spans="1:9" ht="24" customHeight="1">
      <c r="A104" s="29" t="s">
        <v>321</v>
      </c>
      <c r="B104" s="56" t="s">
        <v>53</v>
      </c>
      <c r="C104" s="2" t="s">
        <v>54</v>
      </c>
      <c r="D104" s="10" t="s">
        <v>55</v>
      </c>
      <c r="E104" s="21">
        <v>5.45</v>
      </c>
      <c r="F104" s="8" t="s">
        <v>22</v>
      </c>
      <c r="G104" s="22">
        <v>29.39</v>
      </c>
      <c r="H104" s="9" t="s">
        <v>23</v>
      </c>
      <c r="I104" s="12">
        <f>E104*G104</f>
        <v>160.18</v>
      </c>
    </row>
    <row r="105" spans="1:9" ht="24" customHeight="1">
      <c r="A105" s="29" t="s">
        <v>322</v>
      </c>
      <c r="B105" s="56" t="s">
        <v>56</v>
      </c>
      <c r="C105" s="2" t="s">
        <v>57</v>
      </c>
      <c r="D105" s="10" t="s">
        <v>55</v>
      </c>
      <c r="E105" s="21">
        <v>5.5</v>
      </c>
      <c r="F105" s="8" t="s">
        <v>22</v>
      </c>
      <c r="G105" s="22">
        <v>102.91</v>
      </c>
      <c r="H105" s="9" t="s">
        <v>23</v>
      </c>
      <c r="I105" s="12">
        <f>E105*G105</f>
        <v>566.01</v>
      </c>
    </row>
    <row r="106" spans="1:9" ht="24" customHeight="1">
      <c r="A106" s="29" t="s">
        <v>323</v>
      </c>
      <c r="B106" s="56" t="s">
        <v>58</v>
      </c>
      <c r="C106" s="1" t="s">
        <v>59</v>
      </c>
      <c r="D106" s="10" t="s">
        <v>47</v>
      </c>
      <c r="E106" s="21">
        <v>27.81</v>
      </c>
      <c r="F106" s="8" t="s">
        <v>22</v>
      </c>
      <c r="G106" s="22">
        <v>108.12</v>
      </c>
      <c r="H106" s="9" t="s">
        <v>23</v>
      </c>
      <c r="I106" s="12">
        <f>E106*G106</f>
        <v>3006.82</v>
      </c>
    </row>
    <row r="107" spans="1:9" ht="12" customHeight="1">
      <c r="A107" s="19"/>
      <c r="B107" s="56"/>
      <c r="C107" s="7" t="s">
        <v>27</v>
      </c>
      <c r="D107" s="19"/>
      <c r="E107" s="19"/>
      <c r="F107" s="77"/>
      <c r="G107" s="78"/>
      <c r="H107" s="9" t="s">
        <v>23</v>
      </c>
      <c r="I107" s="27">
        <f>SUM(I103:I106)</f>
        <v>5963.82</v>
      </c>
    </row>
    <row r="108" spans="1:9" ht="12" customHeight="1">
      <c r="A108" s="17">
        <v>14</v>
      </c>
      <c r="B108" s="56"/>
      <c r="C108" s="7" t="s">
        <v>60</v>
      </c>
      <c r="D108" s="19"/>
      <c r="E108" s="19"/>
      <c r="F108" s="77"/>
      <c r="G108" s="78"/>
      <c r="H108" s="77"/>
      <c r="I108" s="78"/>
    </row>
    <row r="109" spans="1:9" ht="24" customHeight="1">
      <c r="A109" s="29" t="s">
        <v>324</v>
      </c>
      <c r="B109" s="59" t="s">
        <v>172</v>
      </c>
      <c r="C109" s="2" t="s">
        <v>173</v>
      </c>
      <c r="D109" s="10" t="s">
        <v>21</v>
      </c>
      <c r="E109" s="21">
        <v>16.579999999999998</v>
      </c>
      <c r="F109" s="8" t="s">
        <v>22</v>
      </c>
      <c r="G109" s="22">
        <v>101.44</v>
      </c>
      <c r="H109" s="9" t="s">
        <v>23</v>
      </c>
      <c r="I109" s="12">
        <f t="shared" ref="I109:I114" si="5">E109*G109</f>
        <v>1681.88</v>
      </c>
    </row>
    <row r="110" spans="1:9" ht="24" customHeight="1">
      <c r="A110" s="29" t="s">
        <v>325</v>
      </c>
      <c r="B110" s="59" t="s">
        <v>176</v>
      </c>
      <c r="C110" s="34" t="s">
        <v>175</v>
      </c>
      <c r="D110" s="10" t="s">
        <v>21</v>
      </c>
      <c r="E110" s="21">
        <v>16.579999999999998</v>
      </c>
      <c r="F110" s="8" t="s">
        <v>22</v>
      </c>
      <c r="G110" s="22">
        <v>37.619999999999997</v>
      </c>
      <c r="H110" s="9" t="s">
        <v>23</v>
      </c>
      <c r="I110" s="12">
        <f t="shared" si="5"/>
        <v>623.74</v>
      </c>
    </row>
    <row r="111" spans="1:9" ht="30.75" customHeight="1">
      <c r="A111" s="29" t="s">
        <v>326</v>
      </c>
      <c r="B111" s="59" t="s">
        <v>187</v>
      </c>
      <c r="C111" s="2" t="s">
        <v>186</v>
      </c>
      <c r="D111" s="10" t="s">
        <v>21</v>
      </c>
      <c r="E111" s="21">
        <f>E110-E112</f>
        <v>5.58</v>
      </c>
      <c r="F111" s="8" t="s">
        <v>22</v>
      </c>
      <c r="G111" s="22">
        <v>32.5</v>
      </c>
      <c r="H111" s="9" t="s">
        <v>23</v>
      </c>
      <c r="I111" s="12">
        <f t="shared" si="5"/>
        <v>181.35</v>
      </c>
    </row>
    <row r="112" spans="1:9" ht="24" customHeight="1">
      <c r="A112" s="29" t="s">
        <v>327</v>
      </c>
      <c r="B112" s="59" t="s">
        <v>181</v>
      </c>
      <c r="C112" s="34" t="s">
        <v>180</v>
      </c>
      <c r="D112" s="10" t="s">
        <v>21</v>
      </c>
      <c r="E112" s="21">
        <v>11</v>
      </c>
      <c r="F112" s="8" t="s">
        <v>22</v>
      </c>
      <c r="G112" s="22">
        <v>124.04</v>
      </c>
      <c r="H112" s="9" t="s">
        <v>23</v>
      </c>
      <c r="I112" s="12">
        <f t="shared" si="5"/>
        <v>1364.44</v>
      </c>
    </row>
    <row r="113" spans="1:9" ht="24" customHeight="1">
      <c r="A113" s="29" t="s">
        <v>328</v>
      </c>
      <c r="B113" s="59" t="s">
        <v>178</v>
      </c>
      <c r="C113" s="34" t="s">
        <v>179</v>
      </c>
      <c r="D113" s="10" t="s">
        <v>55</v>
      </c>
      <c r="E113" s="21">
        <v>2.4</v>
      </c>
      <c r="F113" s="8" t="s">
        <v>22</v>
      </c>
      <c r="G113" s="22">
        <v>69.09</v>
      </c>
      <c r="H113" s="9" t="s">
        <v>23</v>
      </c>
      <c r="I113" s="12">
        <f t="shared" si="5"/>
        <v>165.82</v>
      </c>
    </row>
    <row r="114" spans="1:9" ht="27.75" customHeight="1">
      <c r="A114" s="29" t="s">
        <v>329</v>
      </c>
      <c r="B114" s="56" t="s">
        <v>76</v>
      </c>
      <c r="C114" s="1" t="s">
        <v>77</v>
      </c>
      <c r="D114" s="10" t="s">
        <v>21</v>
      </c>
      <c r="E114" s="21">
        <f>7.08</f>
        <v>7.08</v>
      </c>
      <c r="F114" s="8" t="s">
        <v>22</v>
      </c>
      <c r="G114" s="22">
        <v>214.75</v>
      </c>
      <c r="H114" s="9" t="s">
        <v>23</v>
      </c>
      <c r="I114" s="12">
        <f t="shared" si="5"/>
        <v>1520.43</v>
      </c>
    </row>
    <row r="115" spans="1:9" ht="15" customHeight="1">
      <c r="A115" s="19"/>
      <c r="B115" s="56"/>
      <c r="C115" s="7" t="s">
        <v>27</v>
      </c>
      <c r="D115" s="19"/>
      <c r="E115" s="19"/>
      <c r="F115" s="77"/>
      <c r="G115" s="78"/>
      <c r="H115" s="9" t="s">
        <v>23</v>
      </c>
      <c r="I115" s="27">
        <f>SUM(I109:I114)</f>
        <v>5537.66</v>
      </c>
    </row>
    <row r="116" spans="1:9" ht="16.5" customHeight="1">
      <c r="A116" s="17">
        <v>15</v>
      </c>
      <c r="B116" s="56"/>
      <c r="C116" s="7" t="s">
        <v>200</v>
      </c>
      <c r="D116" s="19"/>
      <c r="E116" s="19"/>
      <c r="F116" s="5"/>
      <c r="G116" s="6"/>
      <c r="H116" s="9"/>
      <c r="I116" s="27"/>
    </row>
    <row r="117" spans="1:9" ht="25.5" customHeight="1">
      <c r="A117" s="30" t="s">
        <v>330</v>
      </c>
      <c r="B117" s="59" t="s">
        <v>194</v>
      </c>
      <c r="C117" s="2" t="s">
        <v>188</v>
      </c>
      <c r="D117" s="10" t="s">
        <v>21</v>
      </c>
      <c r="E117" s="19">
        <v>182.93</v>
      </c>
      <c r="F117" s="8" t="s">
        <v>22</v>
      </c>
      <c r="G117" s="23">
        <v>10.61</v>
      </c>
      <c r="H117" s="9" t="s">
        <v>23</v>
      </c>
      <c r="I117" s="12">
        <f t="shared" ref="I117:I122" si="6">E117*G117</f>
        <v>1940.89</v>
      </c>
    </row>
    <row r="118" spans="1:9" ht="27" customHeight="1">
      <c r="A118" s="30" t="s">
        <v>331</v>
      </c>
      <c r="B118" s="59" t="s">
        <v>195</v>
      </c>
      <c r="C118" s="2" t="s">
        <v>189</v>
      </c>
      <c r="D118" s="10" t="s">
        <v>21</v>
      </c>
      <c r="E118" s="31">
        <v>60.2</v>
      </c>
      <c r="F118" s="8" t="s">
        <v>22</v>
      </c>
      <c r="G118" s="23">
        <v>51.83</v>
      </c>
      <c r="H118" s="9" t="s">
        <v>23</v>
      </c>
      <c r="I118" s="12">
        <f t="shared" si="6"/>
        <v>3120.17</v>
      </c>
    </row>
    <row r="119" spans="1:9" ht="25.5" customHeight="1">
      <c r="A119" s="30" t="s">
        <v>332</v>
      </c>
      <c r="B119" s="59" t="s">
        <v>196</v>
      </c>
      <c r="C119" s="34" t="s">
        <v>190</v>
      </c>
      <c r="D119" s="10" t="s">
        <v>21</v>
      </c>
      <c r="E119" s="19">
        <v>122.73</v>
      </c>
      <c r="F119" s="8" t="s">
        <v>22</v>
      </c>
      <c r="G119" s="23">
        <v>88.28</v>
      </c>
      <c r="H119" s="9" t="s">
        <v>23</v>
      </c>
      <c r="I119" s="12">
        <f t="shared" si="6"/>
        <v>10834.6</v>
      </c>
    </row>
    <row r="120" spans="1:9" ht="27" customHeight="1">
      <c r="A120" s="30" t="s">
        <v>333</v>
      </c>
      <c r="B120" s="59" t="s">
        <v>197</v>
      </c>
      <c r="C120" s="34" t="s">
        <v>191</v>
      </c>
      <c r="D120" s="10" t="s">
        <v>21</v>
      </c>
      <c r="E120" s="31">
        <v>60.2</v>
      </c>
      <c r="F120" s="8" t="s">
        <v>22</v>
      </c>
      <c r="G120" s="23">
        <v>151.72</v>
      </c>
      <c r="H120" s="9" t="s">
        <v>23</v>
      </c>
      <c r="I120" s="12">
        <f t="shared" si="6"/>
        <v>9133.5400000000009</v>
      </c>
    </row>
    <row r="121" spans="1:9" ht="24.75" customHeight="1">
      <c r="A121" s="30" t="s">
        <v>394</v>
      </c>
      <c r="B121" s="59" t="s">
        <v>198</v>
      </c>
      <c r="C121" s="34" t="s">
        <v>192</v>
      </c>
      <c r="D121" s="10" t="s">
        <v>21</v>
      </c>
      <c r="E121" s="19">
        <v>182.93</v>
      </c>
      <c r="F121" s="8" t="s">
        <v>22</v>
      </c>
      <c r="G121" s="23">
        <v>41.71</v>
      </c>
      <c r="H121" s="9" t="s">
        <v>23</v>
      </c>
      <c r="I121" s="12">
        <f t="shared" si="6"/>
        <v>7630.01</v>
      </c>
    </row>
    <row r="122" spans="1:9" ht="24" customHeight="1">
      <c r="A122" s="30" t="s">
        <v>395</v>
      </c>
      <c r="B122" s="59" t="s">
        <v>199</v>
      </c>
      <c r="C122" s="2" t="s">
        <v>193</v>
      </c>
      <c r="D122" s="10" t="s">
        <v>55</v>
      </c>
      <c r="E122" s="31">
        <v>2.4</v>
      </c>
      <c r="F122" s="8" t="s">
        <v>22</v>
      </c>
      <c r="G122" s="23">
        <v>107.73</v>
      </c>
      <c r="H122" s="9" t="s">
        <v>23</v>
      </c>
      <c r="I122" s="12">
        <f t="shared" si="6"/>
        <v>258.55</v>
      </c>
    </row>
    <row r="123" spans="1:9" ht="12" customHeight="1">
      <c r="A123" s="19"/>
      <c r="B123" s="56"/>
      <c r="C123" s="7" t="s">
        <v>27</v>
      </c>
      <c r="D123" s="19"/>
      <c r="E123" s="19"/>
      <c r="F123" s="5"/>
      <c r="G123" s="6"/>
      <c r="H123" s="9" t="s">
        <v>23</v>
      </c>
      <c r="I123" s="27">
        <f>SUM(I117:I122)</f>
        <v>32917.760000000002</v>
      </c>
    </row>
    <row r="124" spans="1:9" ht="11.25" customHeight="1">
      <c r="A124" s="17">
        <v>16</v>
      </c>
      <c r="B124" s="56"/>
      <c r="C124" s="7" t="s">
        <v>205</v>
      </c>
      <c r="D124" s="19"/>
      <c r="E124" s="19"/>
      <c r="F124" s="5"/>
      <c r="G124" s="6"/>
      <c r="H124" s="9"/>
      <c r="I124" s="27"/>
    </row>
    <row r="125" spans="1:9" ht="22.5">
      <c r="A125" s="30" t="s">
        <v>396</v>
      </c>
      <c r="B125" s="59" t="s">
        <v>194</v>
      </c>
      <c r="C125" s="34" t="s">
        <v>207</v>
      </c>
      <c r="D125" s="10" t="s">
        <v>80</v>
      </c>
      <c r="E125" s="19">
        <v>2</v>
      </c>
      <c r="F125" s="8" t="s">
        <v>22</v>
      </c>
      <c r="G125" s="23">
        <v>503.68</v>
      </c>
      <c r="H125" s="9" t="s">
        <v>23</v>
      </c>
      <c r="I125" s="12">
        <f>E125*G125</f>
        <v>1007.36</v>
      </c>
    </row>
    <row r="126" spans="1:9" ht="22.5">
      <c r="A126" s="30" t="s">
        <v>397</v>
      </c>
      <c r="B126" s="59" t="s">
        <v>194</v>
      </c>
      <c r="C126" s="34" t="s">
        <v>208</v>
      </c>
      <c r="D126" s="10" t="s">
        <v>80</v>
      </c>
      <c r="E126" s="19">
        <v>1</v>
      </c>
      <c r="F126" s="8" t="s">
        <v>22</v>
      </c>
      <c r="G126" s="23">
        <v>530.6</v>
      </c>
      <c r="H126" s="9" t="s">
        <v>23</v>
      </c>
      <c r="I126" s="12">
        <f>E126*G126</f>
        <v>530.6</v>
      </c>
    </row>
    <row r="127" spans="1:9" ht="35.25" customHeight="1">
      <c r="A127" s="30" t="s">
        <v>398</v>
      </c>
      <c r="B127" s="59" t="s">
        <v>194</v>
      </c>
      <c r="C127" s="34" t="s">
        <v>392</v>
      </c>
      <c r="D127" s="10" t="s">
        <v>80</v>
      </c>
      <c r="E127" s="19">
        <v>2</v>
      </c>
      <c r="F127" s="8" t="s">
        <v>22</v>
      </c>
      <c r="G127" s="23">
        <v>2162.52</v>
      </c>
      <c r="H127" s="9" t="s">
        <v>23</v>
      </c>
      <c r="I127" s="12">
        <f>E127*G127</f>
        <v>4325.04</v>
      </c>
    </row>
    <row r="128" spans="1:9" ht="38.25" customHeight="1">
      <c r="A128" s="30" t="s">
        <v>399</v>
      </c>
      <c r="B128" s="59" t="s">
        <v>194</v>
      </c>
      <c r="C128" s="34" t="s">
        <v>393</v>
      </c>
      <c r="D128" s="10" t="s">
        <v>80</v>
      </c>
      <c r="E128" s="19">
        <v>1</v>
      </c>
      <c r="F128" s="8" t="s">
        <v>22</v>
      </c>
      <c r="G128" s="23">
        <v>2392.3200000000002</v>
      </c>
      <c r="H128" s="9" t="s">
        <v>23</v>
      </c>
      <c r="I128" s="12">
        <f>E128*G128</f>
        <v>2392.3200000000002</v>
      </c>
    </row>
    <row r="129" spans="1:9" ht="27" customHeight="1">
      <c r="A129" s="30" t="s">
        <v>400</v>
      </c>
      <c r="B129" s="59" t="s">
        <v>194</v>
      </c>
      <c r="C129" s="34" t="s">
        <v>212</v>
      </c>
      <c r="D129" s="10" t="s">
        <v>80</v>
      </c>
      <c r="E129" s="19">
        <v>1.2</v>
      </c>
      <c r="F129" s="8" t="s">
        <v>22</v>
      </c>
      <c r="G129" s="23">
        <v>897.06</v>
      </c>
      <c r="H129" s="9" t="s">
        <v>23</v>
      </c>
      <c r="I129" s="12">
        <f>E129*G129</f>
        <v>1076.47</v>
      </c>
    </row>
    <row r="130" spans="1:9">
      <c r="A130" s="19"/>
      <c r="B130" s="56"/>
      <c r="C130" s="7" t="s">
        <v>27</v>
      </c>
      <c r="D130" s="19"/>
      <c r="E130" s="19"/>
      <c r="F130" s="5"/>
      <c r="G130" s="23"/>
      <c r="H130" s="9" t="s">
        <v>23</v>
      </c>
      <c r="I130" s="27">
        <f>SUM(I125:I129)</f>
        <v>9331.7900000000009</v>
      </c>
    </row>
    <row r="131" spans="1:9" ht="12" customHeight="1">
      <c r="A131" s="17">
        <v>17</v>
      </c>
      <c r="B131" s="56"/>
      <c r="C131" s="7" t="s">
        <v>213</v>
      </c>
      <c r="D131" s="19"/>
      <c r="E131" s="19"/>
      <c r="F131" s="5"/>
      <c r="G131" s="6"/>
      <c r="H131" s="9"/>
      <c r="I131" s="27"/>
    </row>
    <row r="132" spans="1:9" ht="26.25" customHeight="1">
      <c r="A132" s="30" t="s">
        <v>401</v>
      </c>
      <c r="B132" s="59" t="s">
        <v>230</v>
      </c>
      <c r="C132" s="34" t="s">
        <v>215</v>
      </c>
      <c r="D132" s="10" t="s">
        <v>80</v>
      </c>
      <c r="E132" s="19">
        <v>1</v>
      </c>
      <c r="F132" s="8" t="s">
        <v>22</v>
      </c>
      <c r="G132" s="23">
        <v>325.42</v>
      </c>
      <c r="H132" s="9" t="s">
        <v>23</v>
      </c>
      <c r="I132" s="12">
        <f>E132*G132</f>
        <v>325.42</v>
      </c>
    </row>
    <row r="133" spans="1:9" ht="27" customHeight="1">
      <c r="A133" s="30" t="s">
        <v>402</v>
      </c>
      <c r="B133" s="59" t="s">
        <v>231</v>
      </c>
      <c r="C133" s="34" t="s">
        <v>216</v>
      </c>
      <c r="D133" s="10" t="s">
        <v>80</v>
      </c>
      <c r="E133" s="19">
        <v>1</v>
      </c>
      <c r="F133" s="8" t="s">
        <v>22</v>
      </c>
      <c r="G133" s="23">
        <v>779.31</v>
      </c>
      <c r="H133" s="9" t="s">
        <v>23</v>
      </c>
      <c r="I133" s="12">
        <f t="shared" ref="I133:I144" si="7">E133*G133</f>
        <v>779.31</v>
      </c>
    </row>
    <row r="134" spans="1:9" ht="22.5">
      <c r="A134" s="30" t="s">
        <v>403</v>
      </c>
      <c r="B134" s="59" t="s">
        <v>232</v>
      </c>
      <c r="C134" s="34" t="s">
        <v>217</v>
      </c>
      <c r="D134" s="10" t="s">
        <v>80</v>
      </c>
      <c r="E134" s="19">
        <v>2</v>
      </c>
      <c r="F134" s="8" t="s">
        <v>22</v>
      </c>
      <c r="G134" s="23">
        <v>55.48</v>
      </c>
      <c r="H134" s="9" t="s">
        <v>23</v>
      </c>
      <c r="I134" s="12">
        <f t="shared" si="7"/>
        <v>110.96</v>
      </c>
    </row>
    <row r="135" spans="1:9" ht="25.5" customHeight="1">
      <c r="A135" s="30" t="s">
        <v>404</v>
      </c>
      <c r="B135" s="59" t="s">
        <v>233</v>
      </c>
      <c r="C135" s="34" t="s">
        <v>218</v>
      </c>
      <c r="D135" s="10" t="s">
        <v>80</v>
      </c>
      <c r="E135" s="19">
        <v>1</v>
      </c>
      <c r="F135" s="8" t="s">
        <v>22</v>
      </c>
      <c r="G135" s="23">
        <v>778.64</v>
      </c>
      <c r="H135" s="9" t="s">
        <v>23</v>
      </c>
      <c r="I135" s="12">
        <f t="shared" si="7"/>
        <v>778.64</v>
      </c>
    </row>
    <row r="136" spans="1:9" ht="42.75" customHeight="1">
      <c r="A136" s="30" t="s">
        <v>405</v>
      </c>
      <c r="B136" s="59" t="s">
        <v>234</v>
      </c>
      <c r="C136" s="34" t="s">
        <v>214</v>
      </c>
      <c r="D136" s="10" t="s">
        <v>80</v>
      </c>
      <c r="E136" s="19">
        <v>1</v>
      </c>
      <c r="F136" s="8" t="s">
        <v>22</v>
      </c>
      <c r="G136" s="23">
        <v>5056.17</v>
      </c>
      <c r="H136" s="9" t="s">
        <v>23</v>
      </c>
      <c r="I136" s="12">
        <f t="shared" si="7"/>
        <v>5056.17</v>
      </c>
    </row>
    <row r="137" spans="1:9" ht="22.5">
      <c r="A137" s="30" t="s">
        <v>406</v>
      </c>
      <c r="B137" s="59" t="s">
        <v>235</v>
      </c>
      <c r="C137" s="34" t="s">
        <v>219</v>
      </c>
      <c r="D137" s="10" t="s">
        <v>80</v>
      </c>
      <c r="E137" s="19">
        <v>3</v>
      </c>
      <c r="F137" s="8" t="s">
        <v>22</v>
      </c>
      <c r="G137" s="23">
        <v>379.75</v>
      </c>
      <c r="H137" s="9" t="s">
        <v>23</v>
      </c>
      <c r="I137" s="12">
        <f t="shared" si="7"/>
        <v>1139.25</v>
      </c>
    </row>
    <row r="138" spans="1:9" ht="25.5" customHeight="1">
      <c r="A138" s="30" t="s">
        <v>407</v>
      </c>
      <c r="B138" s="59" t="s">
        <v>236</v>
      </c>
      <c r="C138" s="34" t="s">
        <v>220</v>
      </c>
      <c r="D138" s="10" t="s">
        <v>80</v>
      </c>
      <c r="E138" s="19">
        <v>1</v>
      </c>
      <c r="F138" s="8" t="s">
        <v>22</v>
      </c>
      <c r="G138" s="23">
        <v>237.72</v>
      </c>
      <c r="H138" s="9" t="s">
        <v>23</v>
      </c>
      <c r="I138" s="12">
        <f t="shared" si="7"/>
        <v>237.72</v>
      </c>
    </row>
    <row r="139" spans="1:9" ht="26.25" customHeight="1">
      <c r="A139" s="30" t="s">
        <v>408</v>
      </c>
      <c r="B139" s="59" t="s">
        <v>237</v>
      </c>
      <c r="C139" s="34" t="s">
        <v>221</v>
      </c>
      <c r="D139" s="10" t="s">
        <v>80</v>
      </c>
      <c r="E139" s="19">
        <v>1</v>
      </c>
      <c r="F139" s="8" t="s">
        <v>22</v>
      </c>
      <c r="G139" s="23">
        <v>246.54</v>
      </c>
      <c r="H139" s="9" t="s">
        <v>23</v>
      </c>
      <c r="I139" s="12">
        <f t="shared" si="7"/>
        <v>246.54</v>
      </c>
    </row>
    <row r="140" spans="1:9" ht="26.25" customHeight="1">
      <c r="A140" s="30" t="s">
        <v>409</v>
      </c>
      <c r="B140" s="59" t="s">
        <v>467</v>
      </c>
      <c r="C140" s="34" t="s">
        <v>468</v>
      </c>
      <c r="D140" s="10" t="s">
        <v>80</v>
      </c>
      <c r="E140" s="19">
        <v>2</v>
      </c>
      <c r="F140" s="8" t="s">
        <v>22</v>
      </c>
      <c r="G140" s="23">
        <v>575.88</v>
      </c>
      <c r="H140" s="9" t="s">
        <v>23</v>
      </c>
      <c r="I140" s="12">
        <f t="shared" ref="I140" si="8">E140*G140</f>
        <v>1151.76</v>
      </c>
    </row>
    <row r="141" spans="1:9" ht="22.5">
      <c r="A141" s="30" t="s">
        <v>410</v>
      </c>
      <c r="B141" s="59" t="s">
        <v>238</v>
      </c>
      <c r="C141" s="34" t="s">
        <v>222</v>
      </c>
      <c r="D141" s="10" t="s">
        <v>80</v>
      </c>
      <c r="E141" s="19">
        <v>2</v>
      </c>
      <c r="F141" s="8" t="s">
        <v>22</v>
      </c>
      <c r="G141" s="23">
        <v>57.9</v>
      </c>
      <c r="H141" s="9" t="s">
        <v>23</v>
      </c>
      <c r="I141" s="12">
        <f t="shared" si="7"/>
        <v>115.8</v>
      </c>
    </row>
    <row r="142" spans="1:9" ht="27.75" customHeight="1">
      <c r="A142" s="30" t="s">
        <v>411</v>
      </c>
      <c r="B142" s="59" t="s">
        <v>239</v>
      </c>
      <c r="C142" s="34" t="s">
        <v>223</v>
      </c>
      <c r="D142" s="10" t="s">
        <v>21</v>
      </c>
      <c r="E142" s="19">
        <v>0.5</v>
      </c>
      <c r="F142" s="8" t="s">
        <v>22</v>
      </c>
      <c r="G142" s="23">
        <v>948.02</v>
      </c>
      <c r="H142" s="9" t="s">
        <v>23</v>
      </c>
      <c r="I142" s="12">
        <f t="shared" si="7"/>
        <v>474.01</v>
      </c>
    </row>
    <row r="143" spans="1:9" ht="22.5">
      <c r="A143" s="30" t="s">
        <v>412</v>
      </c>
      <c r="B143" s="59" t="s">
        <v>240</v>
      </c>
      <c r="C143" s="34" t="s">
        <v>224</v>
      </c>
      <c r="D143" s="10" t="s">
        <v>80</v>
      </c>
      <c r="E143" s="19">
        <v>2</v>
      </c>
      <c r="F143" s="8" t="s">
        <v>22</v>
      </c>
      <c r="G143" s="23">
        <v>59.39</v>
      </c>
      <c r="H143" s="9" t="s">
        <v>23</v>
      </c>
      <c r="I143" s="12">
        <f t="shared" si="7"/>
        <v>118.78</v>
      </c>
    </row>
    <row r="144" spans="1:9">
      <c r="A144" s="30" t="s">
        <v>413</v>
      </c>
      <c r="B144" s="59">
        <v>21101</v>
      </c>
      <c r="C144" s="34" t="s">
        <v>466</v>
      </c>
      <c r="D144" s="10" t="s">
        <v>80</v>
      </c>
      <c r="E144" s="19">
        <v>2</v>
      </c>
      <c r="F144" s="8" t="s">
        <v>22</v>
      </c>
      <c r="G144" s="23">
        <v>45.37</v>
      </c>
      <c r="H144" s="9" t="s">
        <v>23</v>
      </c>
      <c r="I144" s="12">
        <f t="shared" si="7"/>
        <v>90.74</v>
      </c>
    </row>
    <row r="145" spans="1:9">
      <c r="A145" s="19"/>
      <c r="B145" s="56"/>
      <c r="C145" s="7" t="s">
        <v>27</v>
      </c>
      <c r="D145" s="19"/>
      <c r="E145" s="19"/>
      <c r="F145" s="5"/>
      <c r="G145" s="6"/>
      <c r="H145" s="9" t="s">
        <v>23</v>
      </c>
      <c r="I145" s="27">
        <f>SUM(I132:I144)</f>
        <v>10625.1</v>
      </c>
    </row>
    <row r="146" spans="1:9" ht="12" customHeight="1">
      <c r="A146" s="17">
        <v>18</v>
      </c>
      <c r="B146" s="56"/>
      <c r="C146" s="7" t="s">
        <v>241</v>
      </c>
      <c r="D146" s="19"/>
      <c r="E146" s="19"/>
      <c r="F146" s="5"/>
      <c r="G146" s="6"/>
      <c r="H146" s="9"/>
      <c r="I146" s="27"/>
    </row>
    <row r="147" spans="1:9" ht="22.5">
      <c r="A147" s="30" t="s">
        <v>414</v>
      </c>
      <c r="B147" s="59" t="s">
        <v>275</v>
      </c>
      <c r="C147" s="34" t="s">
        <v>245</v>
      </c>
      <c r="D147" s="10" t="s">
        <v>80</v>
      </c>
      <c r="E147" s="19">
        <v>6</v>
      </c>
      <c r="F147" s="8" t="s">
        <v>22</v>
      </c>
      <c r="G147" s="23">
        <v>146.46</v>
      </c>
      <c r="H147" s="9" t="s">
        <v>23</v>
      </c>
      <c r="I147" s="12">
        <f t="shared" ref="I147:I174" si="9">E147*G147</f>
        <v>878.76</v>
      </c>
    </row>
    <row r="148" spans="1:9" ht="22.5">
      <c r="A148" s="30" t="s">
        <v>415</v>
      </c>
      <c r="B148" s="59" t="s">
        <v>276</v>
      </c>
      <c r="C148" s="34" t="s">
        <v>246</v>
      </c>
      <c r="D148" s="10" t="s">
        <v>80</v>
      </c>
      <c r="E148" s="19">
        <v>2</v>
      </c>
      <c r="F148" s="8" t="s">
        <v>22</v>
      </c>
      <c r="G148" s="23">
        <v>989.87</v>
      </c>
      <c r="H148" s="9" t="s">
        <v>23</v>
      </c>
      <c r="I148" s="12">
        <f t="shared" si="9"/>
        <v>1979.74</v>
      </c>
    </row>
    <row r="149" spans="1:9" ht="22.5">
      <c r="A149" s="30" t="s">
        <v>416</v>
      </c>
      <c r="B149" s="59" t="s">
        <v>277</v>
      </c>
      <c r="C149" s="34" t="s">
        <v>247</v>
      </c>
      <c r="D149" s="10" t="s">
        <v>80</v>
      </c>
      <c r="E149" s="19">
        <v>1</v>
      </c>
      <c r="F149" s="8" t="s">
        <v>22</v>
      </c>
      <c r="G149" s="23">
        <v>588.08000000000004</v>
      </c>
      <c r="H149" s="9" t="s">
        <v>23</v>
      </c>
      <c r="I149" s="12">
        <f t="shared" si="9"/>
        <v>588.08000000000004</v>
      </c>
    </row>
    <row r="150" spans="1:9" ht="22.5">
      <c r="A150" s="30" t="s">
        <v>417</v>
      </c>
      <c r="B150" s="59" t="s">
        <v>278</v>
      </c>
      <c r="C150" s="34" t="s">
        <v>248</v>
      </c>
      <c r="D150" s="10" t="s">
        <v>80</v>
      </c>
      <c r="E150" s="19">
        <v>1</v>
      </c>
      <c r="F150" s="8" t="s">
        <v>22</v>
      </c>
      <c r="G150" s="23">
        <v>127.81</v>
      </c>
      <c r="H150" s="9" t="s">
        <v>23</v>
      </c>
      <c r="I150" s="12">
        <f t="shared" si="9"/>
        <v>127.81</v>
      </c>
    </row>
    <row r="151" spans="1:9" ht="22.5">
      <c r="A151" s="30" t="s">
        <v>418</v>
      </c>
      <c r="B151" s="59" t="s">
        <v>279</v>
      </c>
      <c r="C151" s="34" t="s">
        <v>249</v>
      </c>
      <c r="D151" s="10" t="s">
        <v>80</v>
      </c>
      <c r="E151" s="19">
        <v>1</v>
      </c>
      <c r="F151" s="8" t="s">
        <v>22</v>
      </c>
      <c r="G151" s="23">
        <v>89.86</v>
      </c>
      <c r="H151" s="9" t="s">
        <v>23</v>
      </c>
      <c r="I151" s="12">
        <f t="shared" si="9"/>
        <v>89.86</v>
      </c>
    </row>
    <row r="152" spans="1:9" ht="22.5">
      <c r="A152" s="30" t="s">
        <v>419</v>
      </c>
      <c r="B152" s="59" t="s">
        <v>280</v>
      </c>
      <c r="C152" s="34" t="s">
        <v>250</v>
      </c>
      <c r="D152" s="10" t="s">
        <v>80</v>
      </c>
      <c r="E152" s="19">
        <v>1</v>
      </c>
      <c r="F152" s="8" t="s">
        <v>22</v>
      </c>
      <c r="G152" s="23">
        <v>92.47</v>
      </c>
      <c r="H152" s="9" t="s">
        <v>23</v>
      </c>
      <c r="I152" s="12">
        <f t="shared" si="9"/>
        <v>92.47</v>
      </c>
    </row>
    <row r="153" spans="1:9" ht="22.5">
      <c r="A153" s="30" t="s">
        <v>420</v>
      </c>
      <c r="B153" s="59" t="s">
        <v>281</v>
      </c>
      <c r="C153" s="34" t="s">
        <v>242</v>
      </c>
      <c r="D153" s="10" t="s">
        <v>80</v>
      </c>
      <c r="E153" s="19">
        <v>3</v>
      </c>
      <c r="F153" s="8" t="s">
        <v>22</v>
      </c>
      <c r="G153" s="23">
        <v>322.52999999999997</v>
      </c>
      <c r="H153" s="9" t="s">
        <v>23</v>
      </c>
      <c r="I153" s="12">
        <f t="shared" si="9"/>
        <v>967.59</v>
      </c>
    </row>
    <row r="154" spans="1:9" ht="22.5">
      <c r="A154" s="30" t="s">
        <v>421</v>
      </c>
      <c r="B154" s="59" t="s">
        <v>282</v>
      </c>
      <c r="C154" s="34" t="s">
        <v>243</v>
      </c>
      <c r="D154" s="10" t="s">
        <v>80</v>
      </c>
      <c r="E154" s="19">
        <v>1</v>
      </c>
      <c r="F154" s="8" t="s">
        <v>22</v>
      </c>
      <c r="G154" s="23">
        <v>152.88999999999999</v>
      </c>
      <c r="H154" s="9" t="s">
        <v>23</v>
      </c>
      <c r="I154" s="12">
        <f t="shared" si="9"/>
        <v>152.88999999999999</v>
      </c>
    </row>
    <row r="155" spans="1:9" ht="22.5">
      <c r="A155" s="30" t="s">
        <v>422</v>
      </c>
      <c r="B155" s="59" t="s">
        <v>283</v>
      </c>
      <c r="C155" s="34" t="s">
        <v>251</v>
      </c>
      <c r="D155" s="10" t="s">
        <v>80</v>
      </c>
      <c r="E155" s="19">
        <v>4</v>
      </c>
      <c r="F155" s="8" t="s">
        <v>22</v>
      </c>
      <c r="G155" s="23">
        <v>10.09</v>
      </c>
      <c r="H155" s="9" t="s">
        <v>23</v>
      </c>
      <c r="I155" s="12">
        <f t="shared" si="9"/>
        <v>40.36</v>
      </c>
    </row>
    <row r="156" spans="1:9" ht="22.5">
      <c r="A156" s="30" t="s">
        <v>423</v>
      </c>
      <c r="B156" s="59" t="s">
        <v>284</v>
      </c>
      <c r="C156" s="34" t="s">
        <v>269</v>
      </c>
      <c r="D156" s="10" t="s">
        <v>80</v>
      </c>
      <c r="E156" s="19">
        <v>8</v>
      </c>
      <c r="F156" s="8" t="s">
        <v>22</v>
      </c>
      <c r="G156" s="23">
        <v>29.72</v>
      </c>
      <c r="H156" s="9" t="s">
        <v>23</v>
      </c>
      <c r="I156" s="12">
        <f t="shared" si="9"/>
        <v>237.76</v>
      </c>
    </row>
    <row r="157" spans="1:9" ht="22.5">
      <c r="A157" s="30" t="s">
        <v>424</v>
      </c>
      <c r="B157" s="59" t="s">
        <v>285</v>
      </c>
      <c r="C157" s="34" t="s">
        <v>252</v>
      </c>
      <c r="D157" s="10" t="s">
        <v>80</v>
      </c>
      <c r="E157" s="19">
        <v>2</v>
      </c>
      <c r="F157" s="8" t="s">
        <v>22</v>
      </c>
      <c r="G157" s="23">
        <v>379.7</v>
      </c>
      <c r="H157" s="9" t="s">
        <v>23</v>
      </c>
      <c r="I157" s="12">
        <f t="shared" si="9"/>
        <v>759.4</v>
      </c>
    </row>
    <row r="158" spans="1:9" ht="22.5">
      <c r="A158" s="30" t="s">
        <v>425</v>
      </c>
      <c r="B158" s="59" t="s">
        <v>286</v>
      </c>
      <c r="C158" s="34" t="s">
        <v>253</v>
      </c>
      <c r="D158" s="10" t="s">
        <v>80</v>
      </c>
      <c r="E158" s="19">
        <v>7</v>
      </c>
      <c r="F158" s="8" t="s">
        <v>22</v>
      </c>
      <c r="G158" s="23">
        <v>58.26</v>
      </c>
      <c r="H158" s="9" t="s">
        <v>23</v>
      </c>
      <c r="I158" s="12">
        <f t="shared" si="9"/>
        <v>407.82</v>
      </c>
    </row>
    <row r="159" spans="1:9" ht="18">
      <c r="A159" s="30" t="s">
        <v>426</v>
      </c>
      <c r="B159" s="59">
        <v>89363</v>
      </c>
      <c r="C159" s="34" t="s">
        <v>254</v>
      </c>
      <c r="D159" s="10" t="s">
        <v>80</v>
      </c>
      <c r="E159" s="19">
        <v>3</v>
      </c>
      <c r="F159" s="8" t="s">
        <v>22</v>
      </c>
      <c r="G159" s="23">
        <v>17.489999999999998</v>
      </c>
      <c r="H159" s="9" t="s">
        <v>23</v>
      </c>
      <c r="I159" s="12">
        <f t="shared" si="9"/>
        <v>52.47</v>
      </c>
    </row>
    <row r="160" spans="1:9" ht="18">
      <c r="A160" s="30" t="s">
        <v>427</v>
      </c>
      <c r="B160" s="59">
        <v>89502</v>
      </c>
      <c r="C160" s="34" t="s">
        <v>255</v>
      </c>
      <c r="D160" s="10" t="s">
        <v>80</v>
      </c>
      <c r="E160" s="19">
        <v>4</v>
      </c>
      <c r="F160" s="8" t="s">
        <v>22</v>
      </c>
      <c r="G160" s="23">
        <v>29.09</v>
      </c>
      <c r="H160" s="9" t="s">
        <v>23</v>
      </c>
      <c r="I160" s="12">
        <f t="shared" si="9"/>
        <v>116.36</v>
      </c>
    </row>
    <row r="161" spans="1:9" ht="22.5">
      <c r="A161" s="30" t="s">
        <v>428</v>
      </c>
      <c r="B161" s="59" t="s">
        <v>287</v>
      </c>
      <c r="C161" s="34" t="s">
        <v>244</v>
      </c>
      <c r="D161" s="10" t="s">
        <v>80</v>
      </c>
      <c r="E161" s="19">
        <v>6</v>
      </c>
      <c r="F161" s="8" t="s">
        <v>22</v>
      </c>
      <c r="G161" s="23">
        <v>13.51</v>
      </c>
      <c r="H161" s="9" t="s">
        <v>23</v>
      </c>
      <c r="I161" s="12">
        <f t="shared" si="9"/>
        <v>81.06</v>
      </c>
    </row>
    <row r="162" spans="1:9" ht="18">
      <c r="A162" s="30" t="s">
        <v>429</v>
      </c>
      <c r="B162" s="59">
        <v>89367</v>
      </c>
      <c r="C162" s="34" t="s">
        <v>256</v>
      </c>
      <c r="D162" s="10" t="s">
        <v>80</v>
      </c>
      <c r="E162" s="19">
        <v>2</v>
      </c>
      <c r="F162" s="8" t="s">
        <v>22</v>
      </c>
      <c r="G162" s="23">
        <v>22.3</v>
      </c>
      <c r="H162" s="9" t="s">
        <v>23</v>
      </c>
      <c r="I162" s="12">
        <f t="shared" si="9"/>
        <v>44.6</v>
      </c>
    </row>
    <row r="163" spans="1:9" ht="18">
      <c r="A163" s="30" t="s">
        <v>430</v>
      </c>
      <c r="B163" s="59">
        <v>89501</v>
      </c>
      <c r="C163" s="34" t="s">
        <v>257</v>
      </c>
      <c r="D163" s="10" t="s">
        <v>80</v>
      </c>
      <c r="E163" s="19">
        <v>2</v>
      </c>
      <c r="F163" s="8" t="s">
        <v>22</v>
      </c>
      <c r="G163" s="23">
        <v>24.41</v>
      </c>
      <c r="H163" s="9" t="s">
        <v>23</v>
      </c>
      <c r="I163" s="12">
        <f t="shared" si="9"/>
        <v>48.82</v>
      </c>
    </row>
    <row r="164" spans="1:9" ht="18">
      <c r="A164" s="30" t="s">
        <v>431</v>
      </c>
      <c r="B164" s="59">
        <v>89513</v>
      </c>
      <c r="C164" s="34" t="s">
        <v>258</v>
      </c>
      <c r="D164" s="10" t="s">
        <v>80</v>
      </c>
      <c r="E164" s="19">
        <v>1</v>
      </c>
      <c r="F164" s="8" t="s">
        <v>22</v>
      </c>
      <c r="G164" s="23">
        <v>184.75</v>
      </c>
      <c r="H164" s="9" t="s">
        <v>23</v>
      </c>
      <c r="I164" s="12">
        <f t="shared" si="9"/>
        <v>184.75</v>
      </c>
    </row>
    <row r="165" spans="1:9" ht="22.5">
      <c r="A165" s="30" t="s">
        <v>432</v>
      </c>
      <c r="B165" s="59" t="s">
        <v>288</v>
      </c>
      <c r="C165" s="34" t="s">
        <v>259</v>
      </c>
      <c r="D165" s="10" t="s">
        <v>55</v>
      </c>
      <c r="E165" s="19">
        <v>6</v>
      </c>
      <c r="F165" s="8" t="s">
        <v>22</v>
      </c>
      <c r="G165" s="23">
        <v>30.96</v>
      </c>
      <c r="H165" s="9" t="s">
        <v>23</v>
      </c>
      <c r="I165" s="12">
        <f t="shared" si="9"/>
        <v>185.76</v>
      </c>
    </row>
    <row r="166" spans="1:9" ht="22.5">
      <c r="A166" s="30" t="s">
        <v>433</v>
      </c>
      <c r="B166" s="59" t="s">
        <v>289</v>
      </c>
      <c r="C166" s="34" t="s">
        <v>260</v>
      </c>
      <c r="D166" s="10" t="s">
        <v>55</v>
      </c>
      <c r="E166" s="19">
        <v>6</v>
      </c>
      <c r="F166" s="8" t="s">
        <v>22</v>
      </c>
      <c r="G166" s="23">
        <v>37.340000000000003</v>
      </c>
      <c r="H166" s="9" t="s">
        <v>23</v>
      </c>
      <c r="I166" s="12">
        <f t="shared" si="9"/>
        <v>224.04</v>
      </c>
    </row>
    <row r="167" spans="1:9" ht="22.5">
      <c r="A167" s="30" t="s">
        <v>434</v>
      </c>
      <c r="B167" s="59" t="s">
        <v>290</v>
      </c>
      <c r="C167" s="34" t="s">
        <v>261</v>
      </c>
      <c r="D167" s="10" t="s">
        <v>55</v>
      </c>
      <c r="E167" s="19">
        <v>5</v>
      </c>
      <c r="F167" s="8" t="s">
        <v>22</v>
      </c>
      <c r="G167" s="23">
        <v>64.5</v>
      </c>
      <c r="H167" s="9" t="s">
        <v>23</v>
      </c>
      <c r="I167" s="12">
        <f t="shared" si="9"/>
        <v>322.5</v>
      </c>
    </row>
    <row r="168" spans="1:9" ht="22.5">
      <c r="A168" s="30" t="s">
        <v>435</v>
      </c>
      <c r="B168" s="59" t="s">
        <v>291</v>
      </c>
      <c r="C168" s="34" t="s">
        <v>262</v>
      </c>
      <c r="D168" s="10" t="s">
        <v>55</v>
      </c>
      <c r="E168" s="19">
        <v>2</v>
      </c>
      <c r="F168" s="8" t="s">
        <v>22</v>
      </c>
      <c r="G168" s="23">
        <v>129.6</v>
      </c>
      <c r="H168" s="9" t="s">
        <v>23</v>
      </c>
      <c r="I168" s="12">
        <f t="shared" si="9"/>
        <v>259.2</v>
      </c>
    </row>
    <row r="169" spans="1:9" ht="18">
      <c r="A169" s="30" t="s">
        <v>436</v>
      </c>
      <c r="B169" s="59">
        <v>89395</v>
      </c>
      <c r="C169" s="34" t="s">
        <v>263</v>
      </c>
      <c r="D169" s="10" t="s">
        <v>80</v>
      </c>
      <c r="E169" s="19">
        <v>1</v>
      </c>
      <c r="F169" s="8" t="s">
        <v>22</v>
      </c>
      <c r="G169" s="23">
        <v>22.1</v>
      </c>
      <c r="H169" s="9" t="s">
        <v>23</v>
      </c>
      <c r="I169" s="12">
        <f t="shared" si="9"/>
        <v>22.1</v>
      </c>
    </row>
    <row r="170" spans="1:9" ht="23.25" customHeight="1">
      <c r="A170" s="30" t="s">
        <v>437</v>
      </c>
      <c r="B170" s="59">
        <v>89398</v>
      </c>
      <c r="C170" s="34" t="s">
        <v>264</v>
      </c>
      <c r="D170" s="10" t="s">
        <v>80</v>
      </c>
      <c r="E170" s="19">
        <v>1</v>
      </c>
      <c r="F170" s="8" t="s">
        <v>22</v>
      </c>
      <c r="G170" s="23">
        <v>31.14</v>
      </c>
      <c r="H170" s="9" t="s">
        <v>23</v>
      </c>
      <c r="I170" s="12">
        <f t="shared" si="9"/>
        <v>31.14</v>
      </c>
    </row>
    <row r="171" spans="1:9" ht="18">
      <c r="A171" s="30" t="s">
        <v>438</v>
      </c>
      <c r="B171" s="59">
        <v>89400</v>
      </c>
      <c r="C171" s="34" t="s">
        <v>265</v>
      </c>
      <c r="D171" s="10" t="s">
        <v>80</v>
      </c>
      <c r="E171" s="19">
        <v>1</v>
      </c>
      <c r="F171" s="8" t="s">
        <v>22</v>
      </c>
      <c r="G171" s="23">
        <v>34.520000000000003</v>
      </c>
      <c r="H171" s="9" t="s">
        <v>23</v>
      </c>
      <c r="I171" s="12">
        <f t="shared" si="9"/>
        <v>34.520000000000003</v>
      </c>
    </row>
    <row r="172" spans="1:9" ht="22.5">
      <c r="A172" s="30" t="s">
        <v>439</v>
      </c>
      <c r="B172" s="59">
        <v>89630</v>
      </c>
      <c r="C172" s="34" t="s">
        <v>266</v>
      </c>
      <c r="D172" s="10" t="s">
        <v>80</v>
      </c>
      <c r="E172" s="19">
        <v>2</v>
      </c>
      <c r="F172" s="8" t="s">
        <v>22</v>
      </c>
      <c r="G172" s="23">
        <v>107.27</v>
      </c>
      <c r="H172" s="9" t="s">
        <v>23</v>
      </c>
      <c r="I172" s="12">
        <f t="shared" si="9"/>
        <v>214.54</v>
      </c>
    </row>
    <row r="173" spans="1:9" ht="22.5">
      <c r="A173" s="30" t="s">
        <v>440</v>
      </c>
      <c r="B173" s="59">
        <v>90373</v>
      </c>
      <c r="C173" s="34" t="s">
        <v>267</v>
      </c>
      <c r="D173" s="10" t="s">
        <v>80</v>
      </c>
      <c r="E173" s="19">
        <v>2</v>
      </c>
      <c r="F173" s="8" t="s">
        <v>22</v>
      </c>
      <c r="G173" s="23">
        <v>22.73</v>
      </c>
      <c r="H173" s="9" t="s">
        <v>23</v>
      </c>
      <c r="I173" s="12">
        <f t="shared" si="9"/>
        <v>45.46</v>
      </c>
    </row>
    <row r="174" spans="1:9" ht="22.5">
      <c r="A174" s="30" t="s">
        <v>441</v>
      </c>
      <c r="B174" s="59" t="s">
        <v>292</v>
      </c>
      <c r="C174" s="34" t="s">
        <v>268</v>
      </c>
      <c r="D174" s="10" t="s">
        <v>80</v>
      </c>
      <c r="E174" s="19">
        <v>1</v>
      </c>
      <c r="F174" s="8" t="s">
        <v>22</v>
      </c>
      <c r="G174" s="23">
        <v>1523.53</v>
      </c>
      <c r="H174" s="9" t="s">
        <v>23</v>
      </c>
      <c r="I174" s="12">
        <f t="shared" si="9"/>
        <v>1523.53</v>
      </c>
    </row>
    <row r="175" spans="1:9" ht="12" customHeight="1">
      <c r="A175" s="19"/>
      <c r="B175" s="56"/>
      <c r="C175" s="7" t="s">
        <v>27</v>
      </c>
      <c r="D175" s="10"/>
      <c r="E175" s="19"/>
      <c r="F175" s="5"/>
      <c r="G175" s="6"/>
      <c r="H175" s="9" t="s">
        <v>23</v>
      </c>
      <c r="I175" s="27">
        <f>SUM(I147:I174)</f>
        <v>9713.39</v>
      </c>
    </row>
    <row r="176" spans="1:9" ht="12" customHeight="1">
      <c r="A176" s="17">
        <v>19</v>
      </c>
      <c r="B176" s="56"/>
      <c r="C176" s="32" t="s">
        <v>293</v>
      </c>
      <c r="D176" s="19"/>
      <c r="E176" s="19"/>
      <c r="F176" s="5"/>
      <c r="G176" s="6"/>
      <c r="H176" s="9"/>
      <c r="I176" s="27"/>
    </row>
    <row r="177" spans="1:9" ht="33.75">
      <c r="A177" s="30" t="s">
        <v>442</v>
      </c>
      <c r="B177" s="59" t="s">
        <v>292</v>
      </c>
      <c r="C177" s="34" t="s">
        <v>294</v>
      </c>
      <c r="D177" s="10" t="s">
        <v>80</v>
      </c>
      <c r="E177" s="19">
        <v>1</v>
      </c>
      <c r="F177" s="8" t="s">
        <v>22</v>
      </c>
      <c r="G177" s="23">
        <v>863.6</v>
      </c>
      <c r="H177" s="9" t="s">
        <v>23</v>
      </c>
      <c r="I177" s="12">
        <f t="shared" ref="I177:I184" si="10">E177*G177</f>
        <v>863.6</v>
      </c>
    </row>
    <row r="178" spans="1:9" ht="22.5">
      <c r="A178" s="30" t="s">
        <v>443</v>
      </c>
      <c r="B178" s="59" t="s">
        <v>292</v>
      </c>
      <c r="C178" s="34" t="s">
        <v>295</v>
      </c>
      <c r="D178" s="10" t="s">
        <v>80</v>
      </c>
      <c r="E178" s="19">
        <v>3</v>
      </c>
      <c r="F178" s="8" t="s">
        <v>22</v>
      </c>
      <c r="G178" s="23">
        <v>328.12</v>
      </c>
      <c r="H178" s="9" t="s">
        <v>23</v>
      </c>
      <c r="I178" s="12">
        <f t="shared" si="10"/>
        <v>984.36</v>
      </c>
    </row>
    <row r="179" spans="1:9" ht="22.5">
      <c r="A179" s="30" t="s">
        <v>444</v>
      </c>
      <c r="B179" s="59" t="s">
        <v>292</v>
      </c>
      <c r="C179" s="34" t="s">
        <v>296</v>
      </c>
      <c r="D179" s="10" t="s">
        <v>80</v>
      </c>
      <c r="E179" s="19">
        <v>2</v>
      </c>
      <c r="F179" s="8" t="s">
        <v>22</v>
      </c>
      <c r="G179" s="23">
        <v>183.25</v>
      </c>
      <c r="H179" s="9" t="s">
        <v>23</v>
      </c>
      <c r="I179" s="12">
        <f t="shared" si="10"/>
        <v>366.5</v>
      </c>
    </row>
    <row r="180" spans="1:9" ht="22.5">
      <c r="A180" s="30" t="s">
        <v>445</v>
      </c>
      <c r="B180" s="59" t="s">
        <v>292</v>
      </c>
      <c r="C180" s="34" t="s">
        <v>297</v>
      </c>
      <c r="D180" s="10" t="s">
        <v>80</v>
      </c>
      <c r="E180" s="19">
        <v>4</v>
      </c>
      <c r="F180" s="8" t="s">
        <v>22</v>
      </c>
      <c r="G180" s="23">
        <v>139.58000000000001</v>
      </c>
      <c r="H180" s="9" t="s">
        <v>23</v>
      </c>
      <c r="I180" s="12">
        <f t="shared" si="10"/>
        <v>558.32000000000005</v>
      </c>
    </row>
    <row r="181" spans="1:9" ht="33.75">
      <c r="A181" s="30" t="s">
        <v>446</v>
      </c>
      <c r="B181" s="59" t="s">
        <v>292</v>
      </c>
      <c r="C181" s="34" t="s">
        <v>298</v>
      </c>
      <c r="D181" s="10" t="s">
        <v>80</v>
      </c>
      <c r="E181" s="19">
        <v>3</v>
      </c>
      <c r="F181" s="8" t="s">
        <v>22</v>
      </c>
      <c r="G181" s="23">
        <v>26.57</v>
      </c>
      <c r="H181" s="9" t="s">
        <v>23</v>
      </c>
      <c r="I181" s="12">
        <f t="shared" si="10"/>
        <v>79.709999999999994</v>
      </c>
    </row>
    <row r="182" spans="1:9" ht="33.75">
      <c r="A182" s="30" t="s">
        <v>447</v>
      </c>
      <c r="B182" s="59" t="s">
        <v>292</v>
      </c>
      <c r="C182" s="34" t="s">
        <v>299</v>
      </c>
      <c r="D182" s="10" t="s">
        <v>80</v>
      </c>
      <c r="E182" s="19">
        <v>5</v>
      </c>
      <c r="F182" s="8" t="s">
        <v>22</v>
      </c>
      <c r="G182" s="23">
        <v>25.07</v>
      </c>
      <c r="H182" s="9" t="s">
        <v>23</v>
      </c>
      <c r="I182" s="12">
        <f t="shared" si="10"/>
        <v>125.35</v>
      </c>
    </row>
    <row r="183" spans="1:9" ht="22.5">
      <c r="A183" s="30" t="s">
        <v>448</v>
      </c>
      <c r="B183" s="59" t="s">
        <v>292</v>
      </c>
      <c r="C183" s="34" t="s">
        <v>300</v>
      </c>
      <c r="D183" s="10" t="s">
        <v>55</v>
      </c>
      <c r="E183" s="19">
        <v>9</v>
      </c>
      <c r="F183" s="8" t="s">
        <v>22</v>
      </c>
      <c r="G183" s="23">
        <v>54.63</v>
      </c>
      <c r="H183" s="9" t="s">
        <v>23</v>
      </c>
      <c r="I183" s="12">
        <f t="shared" si="10"/>
        <v>491.67</v>
      </c>
    </row>
    <row r="184" spans="1:9" ht="22.5">
      <c r="A184" s="30" t="s">
        <v>449</v>
      </c>
      <c r="B184" s="59" t="s">
        <v>292</v>
      </c>
      <c r="C184" s="34" t="s">
        <v>301</v>
      </c>
      <c r="D184" s="10" t="s">
        <v>80</v>
      </c>
      <c r="E184" s="19">
        <v>3</v>
      </c>
      <c r="F184" s="8" t="s">
        <v>22</v>
      </c>
      <c r="G184" s="23">
        <v>41.66</v>
      </c>
      <c r="H184" s="9" t="s">
        <v>23</v>
      </c>
      <c r="I184" s="12">
        <f t="shared" si="10"/>
        <v>124.98</v>
      </c>
    </row>
    <row r="185" spans="1:9" ht="12" customHeight="1">
      <c r="A185" s="19"/>
      <c r="B185" s="56"/>
      <c r="C185" s="7" t="s">
        <v>27</v>
      </c>
      <c r="D185" s="19"/>
      <c r="E185" s="19"/>
      <c r="F185" s="5"/>
      <c r="G185" s="6"/>
      <c r="H185" s="9" t="s">
        <v>23</v>
      </c>
      <c r="I185" s="27">
        <f>SUM(I177:I184)</f>
        <v>3594.49</v>
      </c>
    </row>
    <row r="186" spans="1:9" ht="12" customHeight="1">
      <c r="A186" s="17">
        <v>20</v>
      </c>
      <c r="B186" s="56"/>
      <c r="C186" s="7" t="s">
        <v>81</v>
      </c>
      <c r="D186" s="19"/>
      <c r="E186" s="19"/>
      <c r="F186" s="77"/>
      <c r="G186" s="78"/>
      <c r="H186" s="77"/>
      <c r="I186" s="78"/>
    </row>
    <row r="187" spans="1:9" ht="27" customHeight="1">
      <c r="A187" s="29" t="s">
        <v>452</v>
      </c>
      <c r="B187" s="57" t="s">
        <v>450</v>
      </c>
      <c r="C187" s="35" t="s">
        <v>451</v>
      </c>
      <c r="D187" s="10" t="s">
        <v>84</v>
      </c>
      <c r="E187" s="21">
        <v>1</v>
      </c>
      <c r="F187" s="8" t="s">
        <v>22</v>
      </c>
      <c r="G187" s="22">
        <v>298.14</v>
      </c>
      <c r="H187" s="9" t="s">
        <v>23</v>
      </c>
      <c r="I187" s="12">
        <f t="shared" ref="I187:I199" si="11">E187*G187</f>
        <v>298.14</v>
      </c>
    </row>
    <row r="188" spans="1:9" ht="27" customHeight="1">
      <c r="A188" s="29" t="s">
        <v>453</v>
      </c>
      <c r="B188" s="56" t="s">
        <v>85</v>
      </c>
      <c r="C188" s="1" t="s">
        <v>86</v>
      </c>
      <c r="D188" s="10" t="s">
        <v>84</v>
      </c>
      <c r="E188" s="21">
        <v>7</v>
      </c>
      <c r="F188" s="8" t="s">
        <v>22</v>
      </c>
      <c r="G188" s="22">
        <v>33.32</v>
      </c>
      <c r="H188" s="9" t="s">
        <v>23</v>
      </c>
      <c r="I188" s="12">
        <f t="shared" si="11"/>
        <v>233.24</v>
      </c>
    </row>
    <row r="189" spans="1:9" ht="27" customHeight="1">
      <c r="A189" s="29" t="s">
        <v>454</v>
      </c>
      <c r="B189" s="56" t="s">
        <v>87</v>
      </c>
      <c r="C189" s="1" t="s">
        <v>88</v>
      </c>
      <c r="D189" s="10" t="s">
        <v>84</v>
      </c>
      <c r="E189" s="21">
        <v>1</v>
      </c>
      <c r="F189" s="8" t="s">
        <v>22</v>
      </c>
      <c r="G189" s="22">
        <v>88.87</v>
      </c>
      <c r="H189" s="9" t="s">
        <v>23</v>
      </c>
      <c r="I189" s="12">
        <f t="shared" si="11"/>
        <v>88.87</v>
      </c>
    </row>
    <row r="190" spans="1:9" ht="27" customHeight="1">
      <c r="A190" s="29" t="s">
        <v>455</v>
      </c>
      <c r="B190" s="56" t="s">
        <v>89</v>
      </c>
      <c r="C190" s="1" t="s">
        <v>90</v>
      </c>
      <c r="D190" s="10" t="s">
        <v>84</v>
      </c>
      <c r="E190" s="21">
        <v>2</v>
      </c>
      <c r="F190" s="8" t="s">
        <v>22</v>
      </c>
      <c r="G190" s="22">
        <v>88.87</v>
      </c>
      <c r="H190" s="9" t="s">
        <v>23</v>
      </c>
      <c r="I190" s="12">
        <f t="shared" si="11"/>
        <v>177.74</v>
      </c>
    </row>
    <row r="191" spans="1:9" ht="27" customHeight="1">
      <c r="A191" s="29" t="s">
        <v>456</v>
      </c>
      <c r="B191" s="57" t="s">
        <v>317</v>
      </c>
      <c r="C191" s="35" t="s">
        <v>318</v>
      </c>
      <c r="D191" s="10" t="s">
        <v>84</v>
      </c>
      <c r="E191" s="21">
        <v>1</v>
      </c>
      <c r="F191" s="8" t="s">
        <v>22</v>
      </c>
      <c r="G191" s="22">
        <v>98.54</v>
      </c>
      <c r="H191" s="9" t="s">
        <v>23</v>
      </c>
      <c r="I191" s="12">
        <f t="shared" si="11"/>
        <v>98.54</v>
      </c>
    </row>
    <row r="192" spans="1:9" ht="43.5" customHeight="1">
      <c r="A192" s="29" t="s">
        <v>457</v>
      </c>
      <c r="B192" s="56" t="s">
        <v>91</v>
      </c>
      <c r="C192" s="1" t="s">
        <v>92</v>
      </c>
      <c r="D192" s="10" t="s">
        <v>84</v>
      </c>
      <c r="E192" s="21">
        <v>1</v>
      </c>
      <c r="F192" s="15" t="s">
        <v>22</v>
      </c>
      <c r="G192" s="22">
        <v>293.64</v>
      </c>
      <c r="H192" s="9" t="s">
        <v>23</v>
      </c>
      <c r="I192" s="12">
        <f t="shared" si="11"/>
        <v>293.64</v>
      </c>
    </row>
    <row r="193" spans="1:9" ht="36.200000000000003" customHeight="1">
      <c r="A193" s="29" t="s">
        <v>458</v>
      </c>
      <c r="B193" s="56" t="s">
        <v>93</v>
      </c>
      <c r="C193" s="1" t="s">
        <v>94</v>
      </c>
      <c r="D193" s="10" t="s">
        <v>84</v>
      </c>
      <c r="E193" s="21">
        <v>3</v>
      </c>
      <c r="F193" s="15" t="s">
        <v>22</v>
      </c>
      <c r="G193" s="22">
        <v>289.42</v>
      </c>
      <c r="H193" s="9" t="s">
        <v>23</v>
      </c>
      <c r="I193" s="12">
        <f t="shared" si="11"/>
        <v>868.26</v>
      </c>
    </row>
    <row r="194" spans="1:9" ht="47.25" customHeight="1">
      <c r="A194" s="29" t="s">
        <v>459</v>
      </c>
      <c r="B194" s="57" t="s">
        <v>307</v>
      </c>
      <c r="C194" s="3" t="s">
        <v>308</v>
      </c>
      <c r="D194" s="10" t="s">
        <v>84</v>
      </c>
      <c r="E194" s="21">
        <v>3</v>
      </c>
      <c r="F194" s="15" t="s">
        <v>22</v>
      </c>
      <c r="G194" s="22">
        <v>337.81</v>
      </c>
      <c r="H194" s="9" t="s">
        <v>23</v>
      </c>
      <c r="I194" s="12">
        <f t="shared" si="11"/>
        <v>1013.43</v>
      </c>
    </row>
    <row r="195" spans="1:9" ht="27" customHeight="1">
      <c r="A195" s="29" t="s">
        <v>460</v>
      </c>
      <c r="B195" s="57" t="s">
        <v>319</v>
      </c>
      <c r="C195" s="35" t="s">
        <v>320</v>
      </c>
      <c r="D195" s="10" t="s">
        <v>55</v>
      </c>
      <c r="E195" s="21">
        <v>101.33</v>
      </c>
      <c r="F195" s="8" t="s">
        <v>22</v>
      </c>
      <c r="G195" s="22">
        <v>22.7</v>
      </c>
      <c r="H195" s="9"/>
      <c r="I195" s="12">
        <f>E195*G195-0.05</f>
        <v>2300.14</v>
      </c>
    </row>
    <row r="196" spans="1:9" ht="38.25" customHeight="1">
      <c r="A196" s="29" t="s">
        <v>461</v>
      </c>
      <c r="B196" s="57" t="s">
        <v>316</v>
      </c>
      <c r="C196" s="35" t="s">
        <v>315</v>
      </c>
      <c r="D196" s="10" t="s">
        <v>84</v>
      </c>
      <c r="E196" s="21">
        <v>4</v>
      </c>
      <c r="F196" s="15" t="s">
        <v>22</v>
      </c>
      <c r="G196" s="22">
        <v>361.98</v>
      </c>
      <c r="H196" s="9" t="s">
        <v>23</v>
      </c>
      <c r="I196" s="12">
        <f t="shared" si="11"/>
        <v>1447.92</v>
      </c>
    </row>
    <row r="197" spans="1:9" ht="35.25" customHeight="1">
      <c r="A197" s="29" t="s">
        <v>462</v>
      </c>
      <c r="B197" s="57" t="s">
        <v>312</v>
      </c>
      <c r="C197" s="35" t="s">
        <v>309</v>
      </c>
      <c r="D197" s="10" t="s">
        <v>84</v>
      </c>
      <c r="E197" s="21">
        <v>1</v>
      </c>
      <c r="F197" s="15" t="s">
        <v>22</v>
      </c>
      <c r="G197" s="22">
        <v>83.15</v>
      </c>
      <c r="H197" s="9" t="s">
        <v>23</v>
      </c>
      <c r="I197" s="12">
        <f t="shared" si="11"/>
        <v>83.15</v>
      </c>
    </row>
    <row r="198" spans="1:9" ht="29.25" customHeight="1">
      <c r="A198" s="29" t="s">
        <v>463</v>
      </c>
      <c r="B198" s="57" t="s">
        <v>313</v>
      </c>
      <c r="C198" s="35" t="s">
        <v>310</v>
      </c>
      <c r="D198" s="10" t="s">
        <v>84</v>
      </c>
      <c r="E198" s="21">
        <v>4</v>
      </c>
      <c r="F198" s="15" t="s">
        <v>22</v>
      </c>
      <c r="G198" s="22">
        <v>69.709999999999994</v>
      </c>
      <c r="H198" s="9" t="s">
        <v>23</v>
      </c>
      <c r="I198" s="12">
        <f t="shared" si="11"/>
        <v>278.83999999999997</v>
      </c>
    </row>
    <row r="199" spans="1:9" ht="30" customHeight="1">
      <c r="A199" s="29" t="s">
        <v>464</v>
      </c>
      <c r="B199" s="57" t="s">
        <v>314</v>
      </c>
      <c r="C199" s="35" t="s">
        <v>311</v>
      </c>
      <c r="D199" s="10" t="s">
        <v>84</v>
      </c>
      <c r="E199" s="21">
        <v>3</v>
      </c>
      <c r="F199" s="15" t="s">
        <v>22</v>
      </c>
      <c r="G199" s="22">
        <v>68.83</v>
      </c>
      <c r="H199" s="9" t="s">
        <v>23</v>
      </c>
      <c r="I199" s="12">
        <f t="shared" si="11"/>
        <v>206.49</v>
      </c>
    </row>
    <row r="200" spans="1:9" ht="12" customHeight="1">
      <c r="A200" s="19"/>
      <c r="B200" s="56"/>
      <c r="C200" s="7" t="s">
        <v>27</v>
      </c>
      <c r="D200" s="19"/>
      <c r="E200" s="19"/>
      <c r="F200" s="77"/>
      <c r="G200" s="78"/>
      <c r="H200" s="13" t="s">
        <v>28</v>
      </c>
      <c r="I200" s="27">
        <f>SUM(I187:I199)</f>
        <v>7388.4</v>
      </c>
    </row>
    <row r="201" spans="1:9" ht="12" customHeight="1">
      <c r="A201" s="19"/>
      <c r="B201" s="56"/>
      <c r="C201" s="77"/>
      <c r="D201" s="78"/>
      <c r="E201" s="19"/>
      <c r="F201" s="4"/>
      <c r="G201" s="19"/>
      <c r="H201" s="77"/>
      <c r="I201" s="78"/>
    </row>
    <row r="202" spans="1:9" ht="18" customHeight="1">
      <c r="A202" s="19"/>
      <c r="B202" s="56"/>
      <c r="C202" s="80" t="s">
        <v>472</v>
      </c>
      <c r="D202" s="81"/>
      <c r="E202" s="30"/>
      <c r="F202" s="68"/>
      <c r="G202" s="69" t="s">
        <v>469</v>
      </c>
      <c r="H202" s="82">
        <f>I200+I115+I107+I88+I81+I185+I175+I145+I130+I123+I101+I95</f>
        <v>167424.94</v>
      </c>
      <c r="I202" s="83"/>
    </row>
    <row r="203" spans="1:9" ht="17.25" customHeight="1">
      <c r="A203" s="79" t="s">
        <v>470</v>
      </c>
      <c r="B203" s="79"/>
      <c r="C203" s="79"/>
      <c r="D203" s="79"/>
      <c r="E203" s="79"/>
      <c r="F203" s="79"/>
      <c r="G203" s="79"/>
      <c r="H203" s="79"/>
      <c r="I203" s="79"/>
    </row>
    <row r="204" spans="1:9" ht="21.75" customHeight="1">
      <c r="A204" s="71"/>
      <c r="B204" s="72"/>
      <c r="C204" s="38"/>
      <c r="D204" s="38"/>
      <c r="E204" s="38"/>
      <c r="F204" s="38"/>
    </row>
    <row r="205" spans="1:9" ht="28.5" customHeight="1">
      <c r="A205" s="63"/>
      <c r="B205" s="63"/>
      <c r="C205" s="67" t="s">
        <v>471</v>
      </c>
      <c r="D205" s="73" t="s">
        <v>125</v>
      </c>
      <c r="E205" s="73"/>
      <c r="F205" s="73"/>
      <c r="G205" s="73"/>
      <c r="H205" s="73"/>
      <c r="I205" s="73"/>
    </row>
    <row r="206" spans="1:9" ht="42" customHeight="1">
      <c r="A206" s="65"/>
      <c r="B206" s="65"/>
      <c r="C206" s="64" t="s">
        <v>126</v>
      </c>
      <c r="D206" s="73"/>
      <c r="E206" s="73"/>
      <c r="F206" s="73"/>
      <c r="G206" s="73"/>
      <c r="H206" s="73"/>
      <c r="I206" s="73"/>
    </row>
    <row r="207" spans="1:9" ht="23.25" customHeight="1">
      <c r="A207" s="66"/>
      <c r="B207" s="66"/>
      <c r="C207" s="62" t="s">
        <v>127</v>
      </c>
      <c r="D207" s="73"/>
      <c r="E207" s="73"/>
      <c r="F207" s="73"/>
      <c r="G207" s="73"/>
      <c r="H207" s="73"/>
      <c r="I207" s="73"/>
    </row>
    <row r="208" spans="1:9" ht="9.9499999999999993" customHeight="1"/>
    <row r="209" spans="9:9" ht="18" customHeight="1"/>
    <row r="210" spans="9:9" ht="18" customHeight="1"/>
    <row r="211" spans="9:9" ht="33" customHeight="1">
      <c r="I211" s="36"/>
    </row>
    <row r="212" spans="9:9" ht="33" customHeight="1"/>
    <row r="213" spans="9:9" ht="24" customHeight="1"/>
  </sheetData>
  <mergeCells count="79">
    <mergeCell ref="C70:D70"/>
    <mergeCell ref="H70:I70"/>
    <mergeCell ref="F107:G107"/>
    <mergeCell ref="F108:G108"/>
    <mergeCell ref="F102:G102"/>
    <mergeCell ref="H102:I102"/>
    <mergeCell ref="A73:I73"/>
    <mergeCell ref="A74:A75"/>
    <mergeCell ref="B74:B75"/>
    <mergeCell ref="C74:C75"/>
    <mergeCell ref="D74:D75"/>
    <mergeCell ref="E74:E75"/>
    <mergeCell ref="F74:I74"/>
    <mergeCell ref="C68:D68"/>
    <mergeCell ref="C69:D69"/>
    <mergeCell ref="H69:I69"/>
    <mergeCell ref="F53:G53"/>
    <mergeCell ref="F54:G54"/>
    <mergeCell ref="H54:I54"/>
    <mergeCell ref="F62:G62"/>
    <mergeCell ref="F63:G63"/>
    <mergeCell ref="H63:I63"/>
    <mergeCell ref="F41:G41"/>
    <mergeCell ref="F42:G42"/>
    <mergeCell ref="H42:I42"/>
    <mergeCell ref="F31:G31"/>
    <mergeCell ref="H31:I31"/>
    <mergeCell ref="F24:G24"/>
    <mergeCell ref="F25:G25"/>
    <mergeCell ref="H25:I25"/>
    <mergeCell ref="F30:G30"/>
    <mergeCell ref="F14:G14"/>
    <mergeCell ref="H14:I14"/>
    <mergeCell ref="F17:G17"/>
    <mergeCell ref="F18:G18"/>
    <mergeCell ref="H18:I18"/>
    <mergeCell ref="F9:G9"/>
    <mergeCell ref="H9:I9"/>
    <mergeCell ref="F10:G10"/>
    <mergeCell ref="H10:I10"/>
    <mergeCell ref="F13:G13"/>
    <mergeCell ref="A1:B2"/>
    <mergeCell ref="C1:I1"/>
    <mergeCell ref="C2:I2"/>
    <mergeCell ref="B3:C3"/>
    <mergeCell ref="D3:I3"/>
    <mergeCell ref="B4:C4"/>
    <mergeCell ref="D4:I4"/>
    <mergeCell ref="A5:I5"/>
    <mergeCell ref="A7:A8"/>
    <mergeCell ref="B7:B8"/>
    <mergeCell ref="C7:C8"/>
    <mergeCell ref="D7:D8"/>
    <mergeCell ref="E7:E8"/>
    <mergeCell ref="F7:I7"/>
    <mergeCell ref="F8:G8"/>
    <mergeCell ref="H8:I8"/>
    <mergeCell ref="F75:G75"/>
    <mergeCell ref="H75:I75"/>
    <mergeCell ref="F76:G76"/>
    <mergeCell ref="H76:I76"/>
    <mergeCell ref="F82:G82"/>
    <mergeCell ref="H82:I82"/>
    <mergeCell ref="A204:B204"/>
    <mergeCell ref="D205:I207"/>
    <mergeCell ref="A6:I6"/>
    <mergeCell ref="A71:I72"/>
    <mergeCell ref="F81:G81"/>
    <mergeCell ref="A203:I203"/>
    <mergeCell ref="F200:G200"/>
    <mergeCell ref="C201:D201"/>
    <mergeCell ref="H201:I201"/>
    <mergeCell ref="C202:D202"/>
    <mergeCell ref="H202:I202"/>
    <mergeCell ref="F88:G88"/>
    <mergeCell ref="H108:I108"/>
    <mergeCell ref="F115:G115"/>
    <mergeCell ref="F186:G186"/>
    <mergeCell ref="H186:I186"/>
  </mergeCells>
  <phoneticPr fontId="21" type="noConversion"/>
  <pageMargins left="0.7" right="0.7" top="0.75" bottom="0.75" header="0.3" footer="0.3"/>
  <pageSetup paperSize="9" scale="56" orientation="portrait" r:id="rId1"/>
  <rowBreaks count="1" manualBreakCount="1">
    <brk id="53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6"/>
  <sheetViews>
    <sheetView tabSelected="1" zoomScale="200" zoomScaleNormal="200" workbookViewId="0">
      <selection activeCell="A2" sqref="A2:K2"/>
    </sheetView>
  </sheetViews>
  <sheetFormatPr defaultRowHeight="12.75"/>
  <cols>
    <col min="2" max="2" width="33.83203125" customWidth="1"/>
    <col min="3" max="3" width="3.33203125" customWidth="1"/>
    <col min="4" max="4" width="10.5" bestFit="1" customWidth="1"/>
    <col min="5" max="6" width="11.5" customWidth="1"/>
    <col min="7" max="7" width="11" customWidth="1"/>
    <col min="8" max="9" width="11.5" customWidth="1"/>
    <col min="10" max="10" width="10.6640625" customWidth="1"/>
    <col min="11" max="11" width="13.5" bestFit="1" customWidth="1"/>
  </cols>
  <sheetData>
    <row r="1" spans="1:11" ht="28.5" customHeight="1">
      <c r="A1" s="132"/>
      <c r="B1" s="132"/>
      <c r="C1" s="132"/>
      <c r="D1" s="132"/>
      <c r="E1" s="132"/>
      <c r="F1" s="132"/>
      <c r="G1" s="132"/>
      <c r="H1" s="132"/>
      <c r="I1" s="132"/>
    </row>
    <row r="2" spans="1:11" ht="16.5" customHeight="1">
      <c r="A2" s="133" t="s">
        <v>337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</row>
    <row r="3" spans="1:11" ht="15.95" customHeight="1">
      <c r="A3" s="135" t="s">
        <v>338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</row>
    <row r="4" spans="1:11" ht="14.25" customHeight="1">
      <c r="A4" s="39" t="s">
        <v>339</v>
      </c>
      <c r="B4" s="140" t="s">
        <v>340</v>
      </c>
      <c r="C4" s="140"/>
      <c r="D4" s="140"/>
      <c r="E4" s="140"/>
      <c r="F4" s="140"/>
      <c r="G4" s="140"/>
      <c r="H4" s="140"/>
      <c r="I4" s="140"/>
      <c r="J4" s="140"/>
      <c r="K4" s="140"/>
    </row>
    <row r="5" spans="1:11" ht="12.75" customHeight="1">
      <c r="A5" s="39" t="s">
        <v>341</v>
      </c>
      <c r="B5" s="141" t="s">
        <v>342</v>
      </c>
      <c r="C5" s="141"/>
      <c r="D5" s="141"/>
      <c r="E5" s="141"/>
      <c r="F5" s="141"/>
      <c r="G5" s="141"/>
      <c r="H5" s="141"/>
      <c r="I5" s="141"/>
      <c r="J5" s="141"/>
      <c r="K5" s="141"/>
    </row>
    <row r="6" spans="1:11" ht="15.95" customHeight="1">
      <c r="A6" s="135" t="s">
        <v>343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</row>
    <row r="7" spans="1:11" ht="12" customHeight="1">
      <c r="A7" s="137" t="s">
        <v>344</v>
      </c>
      <c r="B7" s="138" t="s">
        <v>345</v>
      </c>
      <c r="C7" s="139" t="s">
        <v>346</v>
      </c>
      <c r="D7" s="139"/>
      <c r="E7" s="131" t="s">
        <v>347</v>
      </c>
      <c r="F7" s="131"/>
      <c r="G7" s="131"/>
      <c r="H7" s="131"/>
      <c r="I7" s="131"/>
      <c r="J7" s="131"/>
      <c r="K7" s="131"/>
    </row>
    <row r="8" spans="1:11">
      <c r="A8" s="137"/>
      <c r="B8" s="138"/>
      <c r="C8" s="139"/>
      <c r="D8" s="139"/>
      <c r="E8" s="41" t="s">
        <v>348</v>
      </c>
      <c r="F8" s="41" t="s">
        <v>349</v>
      </c>
      <c r="G8" s="41" t="s">
        <v>350</v>
      </c>
      <c r="H8" s="41" t="s">
        <v>351</v>
      </c>
      <c r="I8" s="41" t="s">
        <v>352</v>
      </c>
      <c r="J8" s="42" t="s">
        <v>371</v>
      </c>
      <c r="K8" s="42" t="s">
        <v>372</v>
      </c>
    </row>
    <row r="9" spans="1:11" ht="8.25" customHeight="1">
      <c r="A9" s="142">
        <v>1</v>
      </c>
      <c r="B9" s="139" t="s">
        <v>353</v>
      </c>
      <c r="C9" s="143">
        <f>'Table 1'!I13</f>
        <v>6285.49</v>
      </c>
      <c r="D9" s="144"/>
      <c r="E9" s="43">
        <f>C9</f>
        <v>6285.49</v>
      </c>
      <c r="F9" s="44"/>
      <c r="G9" s="44"/>
      <c r="H9" s="44"/>
      <c r="I9" s="44"/>
      <c r="J9" s="45"/>
      <c r="K9" s="45"/>
    </row>
    <row r="10" spans="1:11" ht="8.25" customHeight="1">
      <c r="A10" s="142"/>
      <c r="B10" s="139"/>
      <c r="C10" s="145" t="e">
        <f>C9/C55</f>
        <v>#REF!</v>
      </c>
      <c r="D10" s="145"/>
      <c r="E10" s="46"/>
      <c r="F10" s="44"/>
      <c r="G10" s="44"/>
      <c r="H10" s="44"/>
      <c r="I10" s="44"/>
      <c r="J10" s="45"/>
      <c r="K10" s="45"/>
    </row>
    <row r="11" spans="1:11" ht="9" customHeight="1">
      <c r="A11" s="142"/>
      <c r="B11" s="139"/>
      <c r="C11" s="146"/>
      <c r="D11" s="146"/>
      <c r="E11" s="47">
        <v>1</v>
      </c>
      <c r="F11" s="44"/>
      <c r="G11" s="44"/>
      <c r="H11" s="44"/>
      <c r="I11" s="44"/>
      <c r="J11" s="45"/>
      <c r="K11" s="45"/>
    </row>
    <row r="12" spans="1:11" ht="8.25" customHeight="1">
      <c r="A12" s="142">
        <v>2</v>
      </c>
      <c r="B12" s="139" t="s">
        <v>354</v>
      </c>
      <c r="C12" s="143">
        <f>'Table 1'!I17</f>
        <v>300.36</v>
      </c>
      <c r="D12" s="144"/>
      <c r="E12" s="49">
        <f>C12</f>
        <v>300.36</v>
      </c>
      <c r="F12" s="44"/>
      <c r="G12" s="44"/>
      <c r="H12" s="44"/>
      <c r="I12" s="44"/>
      <c r="J12" s="45"/>
      <c r="K12" s="45"/>
    </row>
    <row r="13" spans="1:11" ht="9" customHeight="1">
      <c r="A13" s="142"/>
      <c r="B13" s="139"/>
      <c r="C13" s="145" t="e">
        <f>C12/C55</f>
        <v>#REF!</v>
      </c>
      <c r="D13" s="145"/>
      <c r="E13" s="46"/>
      <c r="F13" s="44"/>
      <c r="G13" s="44"/>
      <c r="H13" s="44"/>
      <c r="I13" s="44"/>
      <c r="J13" s="45"/>
      <c r="K13" s="45"/>
    </row>
    <row r="14" spans="1:11" ht="8.25" customHeight="1">
      <c r="A14" s="142"/>
      <c r="B14" s="139"/>
      <c r="C14" s="146"/>
      <c r="D14" s="146"/>
      <c r="E14" s="47">
        <v>1</v>
      </c>
      <c r="F14" s="44"/>
      <c r="G14" s="44"/>
      <c r="H14" s="44"/>
      <c r="I14" s="44"/>
      <c r="J14" s="45"/>
      <c r="K14" s="45"/>
    </row>
    <row r="15" spans="1:11" ht="8.25" customHeight="1">
      <c r="A15" s="142">
        <v>3</v>
      </c>
      <c r="B15" s="139" t="s">
        <v>355</v>
      </c>
      <c r="C15" s="143">
        <f>'Table 1'!I24</f>
        <v>8653.5400000000009</v>
      </c>
      <c r="D15" s="144"/>
      <c r="E15" s="43">
        <f>C15/2</f>
        <v>4326.7700000000004</v>
      </c>
      <c r="F15" s="43">
        <f>C15-E15</f>
        <v>4326.7700000000004</v>
      </c>
      <c r="G15" s="44"/>
      <c r="H15" s="44"/>
      <c r="I15" s="44"/>
      <c r="J15" s="45"/>
      <c r="K15" s="45"/>
    </row>
    <row r="16" spans="1:11" ht="9" customHeight="1">
      <c r="A16" s="142"/>
      <c r="B16" s="139"/>
      <c r="C16" s="145" t="e">
        <f>C15/C55</f>
        <v>#REF!</v>
      </c>
      <c r="D16" s="145"/>
      <c r="E16" s="46"/>
      <c r="F16" s="46"/>
      <c r="G16" s="44"/>
      <c r="H16" s="44"/>
      <c r="I16" s="44"/>
      <c r="J16" s="45"/>
      <c r="K16" s="45"/>
    </row>
    <row r="17" spans="1:11" ht="8.25" customHeight="1">
      <c r="A17" s="142"/>
      <c r="B17" s="139"/>
      <c r="C17" s="146"/>
      <c r="D17" s="146"/>
      <c r="E17" s="47">
        <v>0.5</v>
      </c>
      <c r="F17" s="47">
        <v>0.5</v>
      </c>
      <c r="G17" s="44"/>
      <c r="H17" s="44"/>
      <c r="I17" s="44"/>
      <c r="J17" s="45"/>
      <c r="K17" s="45"/>
    </row>
    <row r="18" spans="1:11" ht="9" customHeight="1">
      <c r="A18" s="142">
        <v>4</v>
      </c>
      <c r="B18" s="139" t="e">
        <f>'Table 1'!#REF!</f>
        <v>#REF!</v>
      </c>
      <c r="C18" s="143" t="e">
        <f>'Table 1'!#REF!</f>
        <v>#REF!</v>
      </c>
      <c r="D18" s="144"/>
      <c r="E18" s="44"/>
      <c r="F18" s="49" t="e">
        <f>C18</f>
        <v>#REF!</v>
      </c>
      <c r="G18" s="48"/>
      <c r="H18" s="44"/>
      <c r="I18" s="44"/>
      <c r="J18" s="45"/>
      <c r="K18" s="45"/>
    </row>
    <row r="19" spans="1:11" ht="8.25" customHeight="1">
      <c r="A19" s="142"/>
      <c r="B19" s="139"/>
      <c r="C19" s="147" t="e">
        <f>C18/C55</f>
        <v>#REF!</v>
      </c>
      <c r="D19" s="147"/>
      <c r="E19" s="44"/>
      <c r="F19" s="46"/>
      <c r="G19" s="48"/>
      <c r="H19" s="44"/>
      <c r="I19" s="44"/>
      <c r="J19" s="45"/>
      <c r="K19" s="45"/>
    </row>
    <row r="20" spans="1:11" ht="9" customHeight="1">
      <c r="A20" s="142"/>
      <c r="B20" s="139"/>
      <c r="C20" s="146"/>
      <c r="D20" s="146"/>
      <c r="E20" s="44"/>
      <c r="F20" s="51">
        <v>1</v>
      </c>
      <c r="G20" s="51"/>
      <c r="H20" s="44"/>
      <c r="I20" s="44"/>
      <c r="J20" s="45"/>
      <c r="K20" s="45"/>
    </row>
    <row r="21" spans="1:11" ht="9" customHeight="1">
      <c r="A21" s="142">
        <v>5</v>
      </c>
      <c r="B21" s="139" t="e">
        <f>'Table 1'!#REF!</f>
        <v>#REF!</v>
      </c>
      <c r="C21" s="143" t="e">
        <f>'Table 1'!#REF!</f>
        <v>#REF!</v>
      </c>
      <c r="D21" s="144"/>
      <c r="E21" s="44"/>
      <c r="F21" s="43" t="e">
        <f>C21/2</f>
        <v>#REF!</v>
      </c>
      <c r="G21" s="43" t="e">
        <f>C21-F21</f>
        <v>#REF!</v>
      </c>
      <c r="H21" s="44"/>
      <c r="I21" s="44"/>
      <c r="J21" s="45"/>
      <c r="K21" s="45"/>
    </row>
    <row r="22" spans="1:11" ht="8.25" customHeight="1">
      <c r="A22" s="142"/>
      <c r="B22" s="139"/>
      <c r="C22" s="147" t="e">
        <f>C21/C55</f>
        <v>#REF!</v>
      </c>
      <c r="D22" s="147"/>
      <c r="E22" s="44"/>
      <c r="F22" s="46"/>
      <c r="G22" s="46"/>
      <c r="H22" s="44"/>
      <c r="I22" s="44"/>
      <c r="J22" s="45"/>
      <c r="K22" s="45"/>
    </row>
    <row r="23" spans="1:11" ht="9" customHeight="1">
      <c r="A23" s="142"/>
      <c r="B23" s="139"/>
      <c r="C23" s="146"/>
      <c r="D23" s="146"/>
      <c r="E23" s="44"/>
      <c r="F23" s="51">
        <v>0.5</v>
      </c>
      <c r="G23" s="51">
        <v>0.5</v>
      </c>
      <c r="H23" s="44"/>
      <c r="I23" s="44"/>
      <c r="J23" s="45"/>
      <c r="K23" s="45"/>
    </row>
    <row r="24" spans="1:11" ht="9" customHeight="1">
      <c r="A24" s="142">
        <v>6</v>
      </c>
      <c r="B24" s="139" t="s">
        <v>356</v>
      </c>
      <c r="C24" s="143">
        <f>'Table 1'!I30</f>
        <v>128670.8</v>
      </c>
      <c r="D24" s="144"/>
      <c r="E24" s="44"/>
      <c r="F24" s="48"/>
      <c r="G24" s="43">
        <f>C24/2</f>
        <v>64335.4</v>
      </c>
      <c r="H24" s="43">
        <f>C24/2</f>
        <v>64335.4</v>
      </c>
      <c r="I24" s="44"/>
      <c r="J24" s="45"/>
      <c r="K24" s="45"/>
    </row>
    <row r="25" spans="1:11" ht="8.25" customHeight="1">
      <c r="A25" s="142"/>
      <c r="B25" s="139"/>
      <c r="C25" s="147" t="e">
        <f>C24/C55</f>
        <v>#REF!</v>
      </c>
      <c r="D25" s="147"/>
      <c r="E25" s="44"/>
      <c r="F25" s="44"/>
      <c r="G25" s="46"/>
      <c r="H25" s="46"/>
      <c r="I25" s="44"/>
      <c r="J25" s="45"/>
      <c r="K25" s="45"/>
    </row>
    <row r="26" spans="1:11" ht="9" customHeight="1">
      <c r="A26" s="142"/>
      <c r="B26" s="139"/>
      <c r="C26" s="146"/>
      <c r="D26" s="146"/>
      <c r="E26" s="44"/>
      <c r="F26" s="51"/>
      <c r="G26" s="51">
        <v>0.5</v>
      </c>
      <c r="H26" s="51">
        <v>0.5</v>
      </c>
      <c r="I26" s="44"/>
      <c r="J26" s="45"/>
      <c r="K26" s="45"/>
    </row>
    <row r="27" spans="1:11" ht="8.25" customHeight="1">
      <c r="A27" s="142">
        <v>7</v>
      </c>
      <c r="B27" s="139" t="s">
        <v>357</v>
      </c>
      <c r="C27" s="143">
        <f>'Table 1'!I41</f>
        <v>133269.12</v>
      </c>
      <c r="D27" s="144"/>
      <c r="E27" s="44"/>
      <c r="F27" s="44"/>
      <c r="G27" s="44"/>
      <c r="H27" s="49">
        <f>C27/4</f>
        <v>33317.279999999999</v>
      </c>
      <c r="I27" s="49">
        <f>H27</f>
        <v>33317.279999999999</v>
      </c>
      <c r="J27" s="49">
        <f>H27</f>
        <v>33317.279999999999</v>
      </c>
      <c r="K27" s="49">
        <f>C27-H27-I27-J27</f>
        <v>33317.279999999999</v>
      </c>
    </row>
    <row r="28" spans="1:11" ht="8.25" customHeight="1">
      <c r="A28" s="142"/>
      <c r="B28" s="139"/>
      <c r="C28" s="147" t="e">
        <f>C27/C55</f>
        <v>#REF!</v>
      </c>
      <c r="D28" s="147"/>
      <c r="E28" s="44"/>
      <c r="F28" s="44"/>
      <c r="G28" s="44"/>
      <c r="H28" s="46"/>
      <c r="I28" s="46"/>
      <c r="J28" s="46"/>
      <c r="K28" s="46"/>
    </row>
    <row r="29" spans="1:11" ht="9" customHeight="1">
      <c r="A29" s="142"/>
      <c r="B29" s="139"/>
      <c r="C29" s="146"/>
      <c r="D29" s="146"/>
      <c r="E29" s="44"/>
      <c r="F29" s="44"/>
      <c r="G29" s="44"/>
      <c r="H29" s="51">
        <v>0.25</v>
      </c>
      <c r="I29" s="51">
        <v>0.25</v>
      </c>
      <c r="J29" s="51">
        <v>0.25</v>
      </c>
      <c r="K29" s="51">
        <v>0.25</v>
      </c>
    </row>
    <row r="30" spans="1:11" ht="8.25" customHeight="1">
      <c r="A30" s="142">
        <v>8</v>
      </c>
      <c r="B30" s="139" t="e">
        <f>'Table 1'!#REF!</f>
        <v>#REF!</v>
      </c>
      <c r="C30" s="148" t="e">
        <f>'Table 1'!#REF!</f>
        <v>#REF!</v>
      </c>
      <c r="D30" s="149"/>
      <c r="E30" s="44"/>
      <c r="F30" s="44"/>
      <c r="G30" s="44"/>
      <c r="H30" s="44"/>
      <c r="I30" s="49" t="e">
        <f>C30</f>
        <v>#REF!</v>
      </c>
      <c r="J30" s="45"/>
      <c r="K30" s="45"/>
    </row>
    <row r="31" spans="1:11" ht="8.25" customHeight="1">
      <c r="A31" s="142"/>
      <c r="B31" s="139"/>
      <c r="C31" s="147" t="e">
        <f>C30/C55</f>
        <v>#REF!</v>
      </c>
      <c r="D31" s="147"/>
      <c r="E31" s="44"/>
      <c r="F31" s="44"/>
      <c r="G31" s="44"/>
      <c r="H31" s="44"/>
      <c r="I31" s="46"/>
      <c r="J31" s="45"/>
      <c r="K31" s="45"/>
    </row>
    <row r="32" spans="1:11" ht="9" customHeight="1">
      <c r="A32" s="142"/>
      <c r="B32" s="139"/>
      <c r="C32" s="146"/>
      <c r="D32" s="146"/>
      <c r="E32" s="44"/>
      <c r="F32" s="44"/>
      <c r="G32" s="44"/>
      <c r="H32" s="44"/>
      <c r="I32" s="47">
        <v>1</v>
      </c>
      <c r="J32" s="45"/>
      <c r="K32" s="45"/>
    </row>
    <row r="33" spans="1:11" ht="8.25" customHeight="1">
      <c r="A33" s="142">
        <v>9</v>
      </c>
      <c r="B33" s="139" t="e">
        <f>'Table 1'!#REF!</f>
        <v>#REF!</v>
      </c>
      <c r="C33" s="148" t="e">
        <f>'Table 1'!#REF!</f>
        <v>#REF!</v>
      </c>
      <c r="D33" s="149"/>
      <c r="E33" s="44"/>
      <c r="F33" s="44"/>
      <c r="G33" s="44"/>
      <c r="H33" s="44"/>
      <c r="I33" s="49" t="e">
        <f>C33</f>
        <v>#REF!</v>
      </c>
      <c r="J33" s="45"/>
      <c r="K33" s="45"/>
    </row>
    <row r="34" spans="1:11" ht="8.25" customHeight="1">
      <c r="A34" s="142"/>
      <c r="B34" s="139"/>
      <c r="C34" s="147" t="e">
        <f>C33/C55</f>
        <v>#REF!</v>
      </c>
      <c r="D34" s="147"/>
      <c r="E34" s="44"/>
      <c r="F34" s="44"/>
      <c r="G34" s="44"/>
      <c r="H34" s="44"/>
      <c r="I34" s="46"/>
      <c r="J34" s="45"/>
      <c r="K34" s="45"/>
    </row>
    <row r="35" spans="1:11" ht="9" customHeight="1">
      <c r="A35" s="142"/>
      <c r="B35" s="139"/>
      <c r="C35" s="146"/>
      <c r="D35" s="146"/>
      <c r="E35" s="44"/>
      <c r="F35" s="44"/>
      <c r="G35" s="44"/>
      <c r="H35" s="44"/>
      <c r="I35" s="47">
        <v>1</v>
      </c>
      <c r="J35" s="45"/>
      <c r="K35" s="45"/>
    </row>
    <row r="36" spans="1:11" ht="8.25" customHeight="1">
      <c r="A36" s="142">
        <v>10</v>
      </c>
      <c r="B36" s="139" t="e">
        <f>'Table 1'!#REF!</f>
        <v>#REF!</v>
      </c>
      <c r="C36" s="148" t="e">
        <f>'Table 1'!#REF!</f>
        <v>#REF!</v>
      </c>
      <c r="D36" s="149"/>
      <c r="E36" s="44"/>
      <c r="F36" s="44"/>
      <c r="G36" s="44"/>
      <c r="H36" s="44"/>
      <c r="I36" s="48"/>
      <c r="J36" s="49" t="e">
        <f>C36</f>
        <v>#REF!</v>
      </c>
      <c r="K36" s="45"/>
    </row>
    <row r="37" spans="1:11" ht="8.25" customHeight="1">
      <c r="A37" s="142"/>
      <c r="B37" s="139"/>
      <c r="C37" s="147" t="e">
        <f>C36/C55</f>
        <v>#REF!</v>
      </c>
      <c r="D37" s="147"/>
      <c r="E37" s="44"/>
      <c r="F37" s="44"/>
      <c r="G37" s="44"/>
      <c r="H37" s="44"/>
      <c r="I37" s="44"/>
      <c r="J37" s="46"/>
      <c r="K37" s="45"/>
    </row>
    <row r="38" spans="1:11" ht="9" customHeight="1">
      <c r="A38" s="142"/>
      <c r="B38" s="139"/>
      <c r="C38" s="146"/>
      <c r="D38" s="146"/>
      <c r="E38" s="44"/>
      <c r="F38" s="44"/>
      <c r="G38" s="44"/>
      <c r="H38" s="44"/>
      <c r="I38" s="47"/>
      <c r="J38" s="47">
        <v>1</v>
      </c>
      <c r="K38" s="45"/>
    </row>
    <row r="39" spans="1:11" ht="8.25" customHeight="1">
      <c r="A39" s="142">
        <v>11</v>
      </c>
      <c r="B39" s="139" t="e">
        <f>'Table 1'!#REF!</f>
        <v>#REF!</v>
      </c>
      <c r="C39" s="148" t="e">
        <f>'Table 1'!#REF!</f>
        <v>#REF!</v>
      </c>
      <c r="D39" s="149"/>
      <c r="E39" s="44"/>
      <c r="F39" s="44"/>
      <c r="G39" s="44"/>
      <c r="H39" s="44"/>
      <c r="I39" s="48"/>
      <c r="J39" s="49" t="e">
        <f>C39</f>
        <v>#REF!</v>
      </c>
      <c r="K39" s="45"/>
    </row>
    <row r="40" spans="1:11" ht="8.25" customHeight="1">
      <c r="A40" s="142"/>
      <c r="B40" s="139"/>
      <c r="C40" s="147" t="e">
        <f>C39/C55</f>
        <v>#REF!</v>
      </c>
      <c r="D40" s="147"/>
      <c r="E40" s="44"/>
      <c r="F40" s="44"/>
      <c r="G40" s="44"/>
      <c r="H40" s="44"/>
      <c r="I40" s="44"/>
      <c r="J40" s="46"/>
      <c r="K40" s="45"/>
    </row>
    <row r="41" spans="1:11" ht="9" customHeight="1">
      <c r="A41" s="142"/>
      <c r="B41" s="139"/>
      <c r="C41" s="146"/>
      <c r="D41" s="146"/>
      <c r="E41" s="44"/>
      <c r="F41" s="44"/>
      <c r="G41" s="44"/>
      <c r="H41" s="44"/>
      <c r="I41" s="47"/>
      <c r="J41" s="47">
        <v>1</v>
      </c>
      <c r="K41" s="45"/>
    </row>
    <row r="42" spans="1:11" ht="8.25" customHeight="1">
      <c r="A42" s="142">
        <v>12</v>
      </c>
      <c r="B42" s="139" t="e">
        <f>'Table 1'!#REF!</f>
        <v>#REF!</v>
      </c>
      <c r="C42" s="148" t="e">
        <f>'Table 1'!#REF!</f>
        <v>#REF!</v>
      </c>
      <c r="D42" s="149"/>
      <c r="E42" s="44"/>
      <c r="F42" s="44"/>
      <c r="G42" s="44"/>
      <c r="H42" s="44"/>
      <c r="I42" s="48"/>
      <c r="J42" s="49" t="e">
        <f>C42</f>
        <v>#REF!</v>
      </c>
      <c r="K42" s="45"/>
    </row>
    <row r="43" spans="1:11" ht="8.25" customHeight="1">
      <c r="A43" s="142"/>
      <c r="B43" s="139"/>
      <c r="C43" s="147" t="e">
        <f>C42/C55</f>
        <v>#REF!</v>
      </c>
      <c r="D43" s="147"/>
      <c r="E43" s="44"/>
      <c r="F43" s="44"/>
      <c r="G43" s="44"/>
      <c r="H43" s="44"/>
      <c r="I43" s="44"/>
      <c r="J43" s="46"/>
      <c r="K43" s="45"/>
    </row>
    <row r="44" spans="1:11" ht="9" customHeight="1">
      <c r="A44" s="142"/>
      <c r="B44" s="139"/>
      <c r="C44" s="146"/>
      <c r="D44" s="146"/>
      <c r="E44" s="44"/>
      <c r="F44" s="44"/>
      <c r="G44" s="44"/>
      <c r="H44" s="44"/>
      <c r="I44" s="47"/>
      <c r="J44" s="47">
        <v>1</v>
      </c>
      <c r="K44" s="45"/>
    </row>
    <row r="45" spans="1:11" ht="8.25" customHeight="1">
      <c r="A45" s="142">
        <v>13</v>
      </c>
      <c r="B45" s="139" t="s">
        <v>358</v>
      </c>
      <c r="C45" s="148">
        <f>'Table 1'!I53</f>
        <v>7436.48</v>
      </c>
      <c r="D45" s="149"/>
      <c r="E45" s="44"/>
      <c r="F45" s="44"/>
      <c r="G45" s="44"/>
      <c r="H45" s="44"/>
      <c r="I45" s="48"/>
      <c r="J45" s="45"/>
      <c r="K45" s="49">
        <f>C45</f>
        <v>7436.48</v>
      </c>
    </row>
    <row r="46" spans="1:11" ht="8.25" customHeight="1">
      <c r="A46" s="142"/>
      <c r="B46" s="139"/>
      <c r="C46" s="147" t="e">
        <f>C45/C55</f>
        <v>#REF!</v>
      </c>
      <c r="D46" s="147"/>
      <c r="E46" s="44"/>
      <c r="F46" s="44"/>
      <c r="G46" s="44"/>
      <c r="H46" s="44"/>
      <c r="I46" s="44"/>
      <c r="J46" s="45"/>
      <c r="K46" s="46"/>
    </row>
    <row r="47" spans="1:11" ht="9" customHeight="1">
      <c r="A47" s="142"/>
      <c r="B47" s="139"/>
      <c r="C47" s="146"/>
      <c r="D47" s="146"/>
      <c r="E47" s="44"/>
      <c r="F47" s="44"/>
      <c r="G47" s="44"/>
      <c r="H47" s="44"/>
      <c r="I47" s="44"/>
      <c r="J47" s="45"/>
      <c r="K47" s="47">
        <v>1</v>
      </c>
    </row>
    <row r="48" spans="1:11" ht="8.25" customHeight="1">
      <c r="A48" s="142">
        <v>14</v>
      </c>
      <c r="B48" s="139" t="s">
        <v>359</v>
      </c>
      <c r="C48" s="148">
        <f>'Table 1'!I62</f>
        <v>9755.15</v>
      </c>
      <c r="D48" s="149"/>
      <c r="E48" s="44"/>
      <c r="F48" s="44"/>
      <c r="G48" s="44"/>
      <c r="H48" s="44"/>
      <c r="I48" s="44"/>
      <c r="J48" s="45"/>
      <c r="K48" s="49">
        <f>C48</f>
        <v>9755.15</v>
      </c>
    </row>
    <row r="49" spans="1:11" ht="9" customHeight="1">
      <c r="A49" s="142"/>
      <c r="B49" s="139"/>
      <c r="C49" s="147" t="e">
        <f>C48/C55</f>
        <v>#REF!</v>
      </c>
      <c r="D49" s="147"/>
      <c r="E49" s="44"/>
      <c r="F49" s="44"/>
      <c r="G49" s="44"/>
      <c r="H49" s="44"/>
      <c r="I49" s="44"/>
      <c r="J49" s="45"/>
      <c r="K49" s="46"/>
    </row>
    <row r="50" spans="1:11" ht="8.25" customHeight="1">
      <c r="A50" s="142"/>
      <c r="B50" s="139"/>
      <c r="C50" s="146"/>
      <c r="D50" s="146"/>
      <c r="E50" s="44"/>
      <c r="F50" s="44"/>
      <c r="G50" s="44"/>
      <c r="H50" s="44"/>
      <c r="I50" s="44"/>
      <c r="J50" s="45"/>
      <c r="K50" s="47">
        <v>1</v>
      </c>
    </row>
    <row r="51" spans="1:11" ht="9" customHeight="1">
      <c r="A51" s="142">
        <v>15</v>
      </c>
      <c r="B51" s="139" t="s">
        <v>360</v>
      </c>
      <c r="C51" s="148">
        <f>'Table 1'!I68</f>
        <v>1410.14</v>
      </c>
      <c r="D51" s="149"/>
      <c r="E51" s="44"/>
      <c r="F51" s="44"/>
      <c r="G51" s="44"/>
      <c r="H51" s="44"/>
      <c r="I51" s="44"/>
      <c r="J51" s="45"/>
      <c r="K51" s="49">
        <f>C51</f>
        <v>1410.14</v>
      </c>
    </row>
    <row r="52" spans="1:11" ht="8.25" customHeight="1">
      <c r="A52" s="142"/>
      <c r="B52" s="139"/>
      <c r="C52" s="147" t="e">
        <f>C51/C55</f>
        <v>#REF!</v>
      </c>
      <c r="D52" s="147"/>
      <c r="E52" s="44"/>
      <c r="F52" s="44"/>
      <c r="G52" s="44"/>
      <c r="H52" s="44"/>
      <c r="I52" s="44"/>
      <c r="J52" s="45"/>
      <c r="K52" s="46"/>
    </row>
    <row r="53" spans="1:11" ht="8.25" customHeight="1">
      <c r="A53" s="142"/>
      <c r="B53" s="139"/>
      <c r="C53" s="146"/>
      <c r="D53" s="146"/>
      <c r="E53" s="44"/>
      <c r="F53" s="44"/>
      <c r="G53" s="44"/>
      <c r="H53" s="44"/>
      <c r="I53" s="47"/>
      <c r="J53" s="45"/>
      <c r="K53" s="47">
        <v>1</v>
      </c>
    </row>
    <row r="54" spans="1:11" ht="9" customHeight="1">
      <c r="A54" s="146"/>
      <c r="B54" s="146"/>
      <c r="C54" s="146"/>
      <c r="D54" s="146"/>
      <c r="E54" s="146"/>
      <c r="F54" s="146"/>
      <c r="G54" s="146"/>
      <c r="H54" s="146"/>
      <c r="I54" s="146"/>
      <c r="J54" s="45"/>
      <c r="K54" s="45"/>
    </row>
    <row r="55" spans="1:11">
      <c r="A55" s="44"/>
      <c r="B55" s="48" t="s">
        <v>361</v>
      </c>
      <c r="C55" s="154" t="e">
        <f>C9+C12+C15+C18+C21+C24+C27+C30+C45+C48+C51+C42+C39+C36+C33</f>
        <v>#REF!</v>
      </c>
      <c r="D55" s="155"/>
      <c r="E55" s="43">
        <f>E9+E12+E15</f>
        <v>10912.62</v>
      </c>
      <c r="F55" s="43" t="e">
        <f>F15+F18+F21</f>
        <v>#REF!</v>
      </c>
      <c r="G55" s="43" t="e">
        <f>G21+G24</f>
        <v>#REF!</v>
      </c>
      <c r="H55" s="43">
        <f>H24+H27</f>
        <v>97652.68</v>
      </c>
      <c r="I55" s="49" t="e">
        <f>I27+I30+I33</f>
        <v>#REF!</v>
      </c>
      <c r="J55" s="49" t="e">
        <f>J42+J39+J36+J27</f>
        <v>#REF!</v>
      </c>
      <c r="K55" s="49">
        <f>K51+K48+K45+K27</f>
        <v>51919.05</v>
      </c>
    </row>
    <row r="56" spans="1:11">
      <c r="A56" s="44"/>
      <c r="B56" s="48" t="s">
        <v>362</v>
      </c>
      <c r="C56" s="156"/>
      <c r="D56" s="146"/>
      <c r="E56" s="43">
        <f>E55</f>
        <v>10912.62</v>
      </c>
      <c r="F56" s="43" t="e">
        <f t="shared" ref="F56:K56" si="0">E56+F55</f>
        <v>#REF!</v>
      </c>
      <c r="G56" s="43" t="e">
        <f t="shared" si="0"/>
        <v>#REF!</v>
      </c>
      <c r="H56" s="43" t="e">
        <f t="shared" si="0"/>
        <v>#REF!</v>
      </c>
      <c r="I56" s="43" t="e">
        <f t="shared" si="0"/>
        <v>#REF!</v>
      </c>
      <c r="J56" s="43" t="e">
        <f t="shared" si="0"/>
        <v>#REF!</v>
      </c>
      <c r="K56" s="54" t="e">
        <f t="shared" si="0"/>
        <v>#REF!</v>
      </c>
    </row>
    <row r="57" spans="1:11" ht="8.25" customHeight="1">
      <c r="A57" s="44"/>
      <c r="B57" s="48" t="s">
        <v>363</v>
      </c>
      <c r="C57" s="157">
        <v>1</v>
      </c>
      <c r="D57" s="157"/>
      <c r="E57" s="52" t="e">
        <f>E55/C55</f>
        <v>#REF!</v>
      </c>
      <c r="F57" s="52" t="e">
        <f>F55/C55</f>
        <v>#REF!</v>
      </c>
      <c r="G57" s="50" t="e">
        <f>G55/C55</f>
        <v>#REF!</v>
      </c>
      <c r="H57" s="50" t="e">
        <f>H55/C55</f>
        <v>#REF!</v>
      </c>
      <c r="I57" s="50" t="e">
        <f>I55/C55</f>
        <v>#REF!</v>
      </c>
      <c r="J57" s="50" t="e">
        <f>J55/C55</f>
        <v>#REF!</v>
      </c>
      <c r="K57" s="50" t="e">
        <f>K55/C55</f>
        <v>#REF!</v>
      </c>
    </row>
    <row r="58" spans="1:11">
      <c r="A58" s="44"/>
      <c r="B58" s="48" t="s">
        <v>364</v>
      </c>
      <c r="C58" s="146"/>
      <c r="D58" s="146"/>
      <c r="E58" s="50" t="e">
        <f>E57</f>
        <v>#REF!</v>
      </c>
      <c r="F58" s="52" t="e">
        <f t="shared" ref="F58:K58" si="1">E58+F57</f>
        <v>#REF!</v>
      </c>
      <c r="G58" s="50" t="e">
        <f t="shared" si="1"/>
        <v>#REF!</v>
      </c>
      <c r="H58" s="50" t="e">
        <f t="shared" si="1"/>
        <v>#REF!</v>
      </c>
      <c r="I58" s="50" t="e">
        <f t="shared" si="1"/>
        <v>#REF!</v>
      </c>
      <c r="J58" s="50" t="e">
        <f t="shared" si="1"/>
        <v>#REF!</v>
      </c>
      <c r="K58" s="53" t="e">
        <f t="shared" si="1"/>
        <v>#REF!</v>
      </c>
    </row>
    <row r="59" spans="1:11" ht="16.5" customHeight="1">
      <c r="A59" s="158" t="s">
        <v>365</v>
      </c>
      <c r="B59" s="158"/>
      <c r="C59" s="158"/>
      <c r="D59" s="158"/>
      <c r="E59" s="158"/>
      <c r="F59" s="158"/>
      <c r="G59" s="158"/>
      <c r="H59" s="158"/>
      <c r="I59" s="158"/>
    </row>
    <row r="60" spans="1:11" ht="90" customHeight="1">
      <c r="A60" s="159" t="s">
        <v>366</v>
      </c>
      <c r="B60" s="159"/>
      <c r="C60" s="159"/>
      <c r="D60" s="150" t="s">
        <v>367</v>
      </c>
      <c r="E60" s="150"/>
      <c r="F60" s="150"/>
      <c r="G60" s="150"/>
      <c r="H60" s="150"/>
      <c r="I60" s="150"/>
    </row>
    <row r="61" spans="1:11" ht="19.5" customHeight="1">
      <c r="A61" s="151" t="s">
        <v>368</v>
      </c>
      <c r="B61" s="151"/>
      <c r="C61" s="151"/>
      <c r="D61" s="151"/>
      <c r="E61" s="151"/>
      <c r="F61" s="151"/>
      <c r="G61" s="151"/>
      <c r="H61" s="151"/>
      <c r="I61" s="151"/>
    </row>
    <row r="62" spans="1:11" ht="8.25" customHeight="1">
      <c r="A62" s="152" t="s">
        <v>369</v>
      </c>
      <c r="B62" s="152"/>
      <c r="C62" s="152"/>
      <c r="D62" s="152"/>
      <c r="E62" s="152"/>
      <c r="F62" s="152"/>
      <c r="G62" s="152"/>
      <c r="H62" s="152"/>
      <c r="I62" s="152"/>
    </row>
    <row r="63" spans="1:11" ht="8.25" customHeight="1">
      <c r="A63" s="153" t="s">
        <v>370</v>
      </c>
      <c r="B63" s="153"/>
      <c r="C63" s="153"/>
      <c r="D63" s="153"/>
      <c r="E63" s="153"/>
      <c r="F63" s="153"/>
      <c r="G63" s="153"/>
      <c r="H63" s="153"/>
      <c r="I63" s="153"/>
    </row>
    <row r="66" spans="4:4">
      <c r="D66" s="40"/>
    </row>
  </sheetData>
  <mergeCells count="96">
    <mergeCell ref="A36:A38"/>
    <mergeCell ref="B36:B38"/>
    <mergeCell ref="C36:D36"/>
    <mergeCell ref="C37:D37"/>
    <mergeCell ref="A33:A35"/>
    <mergeCell ref="B33:B35"/>
    <mergeCell ref="C33:D33"/>
    <mergeCell ref="C34:D34"/>
    <mergeCell ref="C35:D35"/>
    <mergeCell ref="C38:D38"/>
    <mergeCell ref="A39:A41"/>
    <mergeCell ref="B39:B41"/>
    <mergeCell ref="C39:D39"/>
    <mergeCell ref="C40:D40"/>
    <mergeCell ref="C41:D41"/>
    <mergeCell ref="A42:A44"/>
    <mergeCell ref="B42:B44"/>
    <mergeCell ref="C42:D42"/>
    <mergeCell ref="C43:D43"/>
    <mergeCell ref="C44:D44"/>
    <mergeCell ref="B24:B26"/>
    <mergeCell ref="C24:D24"/>
    <mergeCell ref="C25:D25"/>
    <mergeCell ref="C26:D26"/>
    <mergeCell ref="A27:A29"/>
    <mergeCell ref="B27:B29"/>
    <mergeCell ref="C27:D27"/>
    <mergeCell ref="A30:A32"/>
    <mergeCell ref="B30:B32"/>
    <mergeCell ref="C30:D30"/>
    <mergeCell ref="C31:D31"/>
    <mergeCell ref="C32:D32"/>
    <mergeCell ref="A61:I61"/>
    <mergeCell ref="A62:I62"/>
    <mergeCell ref="A63:I63"/>
    <mergeCell ref="A18:A20"/>
    <mergeCell ref="B18:B20"/>
    <mergeCell ref="C18:D18"/>
    <mergeCell ref="C19:D19"/>
    <mergeCell ref="C20:D20"/>
    <mergeCell ref="A21:A23"/>
    <mergeCell ref="B21:B23"/>
    <mergeCell ref="C55:D55"/>
    <mergeCell ref="C56:D56"/>
    <mergeCell ref="C57:D57"/>
    <mergeCell ref="C58:D58"/>
    <mergeCell ref="A59:I59"/>
    <mergeCell ref="A60:C60"/>
    <mergeCell ref="D60:I60"/>
    <mergeCell ref="A51:A53"/>
    <mergeCell ref="B51:B53"/>
    <mergeCell ref="C51:D51"/>
    <mergeCell ref="C52:D52"/>
    <mergeCell ref="C53:D53"/>
    <mergeCell ref="A54:I54"/>
    <mergeCell ref="A45:A47"/>
    <mergeCell ref="B45:B47"/>
    <mergeCell ref="C45:D45"/>
    <mergeCell ref="C46:D46"/>
    <mergeCell ref="C47:D47"/>
    <mergeCell ref="A48:A50"/>
    <mergeCell ref="B48:B50"/>
    <mergeCell ref="C48:D48"/>
    <mergeCell ref="C49:D49"/>
    <mergeCell ref="C50:D50"/>
    <mergeCell ref="C28:D28"/>
    <mergeCell ref="C29:D29"/>
    <mergeCell ref="A12:A14"/>
    <mergeCell ref="B12:B14"/>
    <mergeCell ref="C12:D12"/>
    <mergeCell ref="C13:D13"/>
    <mergeCell ref="C14:D14"/>
    <mergeCell ref="A15:A17"/>
    <mergeCell ref="B15:B17"/>
    <mergeCell ref="C15:D15"/>
    <mergeCell ref="C16:D16"/>
    <mergeCell ref="C17:D17"/>
    <mergeCell ref="C21:D21"/>
    <mergeCell ref="C22:D22"/>
    <mergeCell ref="C23:D23"/>
    <mergeCell ref="A24:A26"/>
    <mergeCell ref="A9:A11"/>
    <mergeCell ref="B9:B11"/>
    <mergeCell ref="C9:D9"/>
    <mergeCell ref="C10:D10"/>
    <mergeCell ref="C11:D11"/>
    <mergeCell ref="E7:K7"/>
    <mergeCell ref="A1:I1"/>
    <mergeCell ref="A2:K2"/>
    <mergeCell ref="A3:K3"/>
    <mergeCell ref="A6:K6"/>
    <mergeCell ref="A7:A8"/>
    <mergeCell ref="B7:B8"/>
    <mergeCell ref="C7:D8"/>
    <mergeCell ref="B4:K4"/>
    <mergeCell ref="B5:K5"/>
  </mergeCells>
  <phoneticPr fontId="21" type="noConversion"/>
  <pageMargins left="0.511811024" right="0.511811024" top="0.78740157499999996" bottom="0.78740157499999996" header="0.31496062000000002" footer="0.31496062000000002"/>
  <pageSetup paperSize="0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Table 1</vt:lpstr>
      <vt:lpstr>Planilha1</vt:lpstr>
      <vt:lpstr>'Table 1'!Area_de_impressao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***</dc:creator>
  <cp:lastModifiedBy>User</cp:lastModifiedBy>
  <cp:lastPrinted>2026-06-15T19:46:28Z</cp:lastPrinted>
  <dcterms:created xsi:type="dcterms:W3CDTF">2026-05-05T13:34:28Z</dcterms:created>
  <dcterms:modified xsi:type="dcterms:W3CDTF">2026-07-07T15:47:20Z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2024-12-19T00:00:00Z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2026-05-05T00:00:00Z</vt:filetime>
  </property>
  <property fmtid="{D5CDD505-2E9C-101B-9397-08002B2CF9AE}" pid="5" name="Producer">
    <vt:lpwstr>Microsoft® Excel® para Microsoft 365</vt:lpwstr>
  </property>
</Properties>
</file>